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ml.chartshapes+xml"/>
  <Override PartName="/xl/charts/chart10.xml" ContentType="application/vnd.openxmlformats-officedocument.drawingml.chart+xml"/>
  <Override PartName="/xl/drawings/drawing13.xml" ContentType="application/vnd.openxmlformats-officedocument.drawingml.chartshapes+xml"/>
  <Override PartName="/xl/charts/chart11.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https://essexcountycouncil.sharepoint.com/sites/SELEPSecretariatAll/Shared Documents/General/Strategy/Data and intelligence/COVID Datasets/"/>
    </mc:Choice>
  </mc:AlternateContent>
  <xr:revisionPtr revIDLastSave="15" documentId="8_{5C2836DF-0649-451B-81C7-EC28117F2D51}" xr6:coauthVersionLast="45" xr6:coauthVersionMax="45" xr10:uidLastSave="{49A2FA66-21BF-4C5B-976C-4C10C94D103D}"/>
  <bookViews>
    <workbookView xWindow="-120" yWindow="-120" windowWidth="25440" windowHeight="15390" tabRatio="700" xr2:uid="{4F973C2C-7625-46A6-9F76-16A7EC65EC75}"/>
  </bookViews>
  <sheets>
    <sheet name="NOTES" sheetId="1" r:id="rId1"/>
    <sheet name="SELEP" sheetId="15" r:id="rId2"/>
    <sheet name="FED AREA" sheetId="4" r:id="rId3"/>
    <sheet name="TAKE UP" sheetId="16" r:id="rId4"/>
    <sheet name="GENDER" sheetId="14" r:id="rId5"/>
    <sheet name="AGE" sheetId="12" r:id="rId6"/>
    <sheet name="SECTOR" sheetId="5" r:id="rId7"/>
  </sheets>
  <definedNames>
    <definedName name="_xlnm._FilterDatabase" localSheetId="2" hidden="1">'FED AREA'!#REF!</definedName>
    <definedName name="_xlnm._FilterDatabase" localSheetId="4" hidden="1">GENDER!$B$18:$H$52</definedName>
    <definedName name="_xlnm._FilterDatabase" localSheetId="6" hidden="1">SECTOR!$B$71:$M$91</definedName>
    <definedName name="_xlnm._FilterDatabase" localSheetId="1" hidden="1">SELEP!$B$3:$J$35</definedName>
    <definedName name="_xlnm._FilterDatabase" localSheetId="3" hidden="1">'TAKE UP'!$B$3:$I$37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9" i="5" l="1"/>
  <c r="M58" i="5"/>
  <c r="M57" i="5"/>
  <c r="M56" i="5"/>
  <c r="M55" i="5"/>
  <c r="M54" i="5"/>
  <c r="M53" i="5"/>
  <c r="M52" i="5"/>
  <c r="M48" i="5"/>
  <c r="M51" i="5"/>
  <c r="M50" i="5"/>
  <c r="M49" i="5"/>
  <c r="M47" i="5"/>
  <c r="M46" i="5"/>
  <c r="M45" i="5"/>
  <c r="M44" i="5"/>
  <c r="M43" i="5"/>
  <c r="M42" i="5"/>
  <c r="M41" i="5"/>
  <c r="M40" i="5"/>
  <c r="M12" i="5"/>
  <c r="M23" i="5"/>
  <c r="M18" i="5"/>
  <c r="M10" i="5"/>
  <c r="M20" i="5"/>
  <c r="M25" i="5"/>
  <c r="M22" i="5"/>
  <c r="M16" i="5"/>
  <c r="M15" i="5"/>
  <c r="M14" i="5"/>
  <c r="M26" i="5"/>
  <c r="M13" i="5"/>
  <c r="M9" i="5"/>
  <c r="M27" i="5"/>
  <c r="M19" i="5"/>
  <c r="M17" i="5"/>
  <c r="M21" i="5"/>
  <c r="M24" i="5"/>
  <c r="M8" i="5"/>
  <c r="M11" i="5"/>
  <c r="L39" i="5"/>
  <c r="L71" i="5" s="1"/>
  <c r="L103" i="5" s="1"/>
  <c r="H45" i="14" l="1"/>
  <c r="H38" i="14"/>
  <c r="H29" i="14"/>
  <c r="H37" i="14"/>
  <c r="H49" i="14"/>
  <c r="H40" i="14"/>
  <c r="H39" i="14"/>
  <c r="H23" i="14"/>
  <c r="H28" i="14"/>
  <c r="H26" i="14"/>
  <c r="H32" i="14"/>
  <c r="H42" i="14"/>
  <c r="H46" i="14"/>
  <c r="H27" i="14"/>
  <c r="H24" i="14"/>
  <c r="H43" i="14"/>
  <c r="H44" i="14"/>
  <c r="H52" i="14"/>
  <c r="H48" i="14"/>
  <c r="H35" i="14"/>
  <c r="H25" i="14"/>
  <c r="H51" i="14"/>
  <c r="H33" i="14"/>
  <c r="H20" i="14"/>
  <c r="H47" i="14"/>
  <c r="H30" i="14"/>
  <c r="H41" i="14"/>
  <c r="H21" i="14"/>
  <c r="H34" i="14"/>
  <c r="H22" i="14"/>
  <c r="H31" i="14"/>
  <c r="H36" i="14"/>
  <c r="H19" i="14"/>
  <c r="H50" i="14"/>
  <c r="E45" i="14"/>
  <c r="E38" i="14"/>
  <c r="E29" i="14"/>
  <c r="E37" i="14"/>
  <c r="E49" i="14"/>
  <c r="E40" i="14"/>
  <c r="E39" i="14"/>
  <c r="E23" i="14"/>
  <c r="E28" i="14"/>
  <c r="E26" i="14"/>
  <c r="E32" i="14"/>
  <c r="E42" i="14"/>
  <c r="E46" i="14"/>
  <c r="E27" i="14"/>
  <c r="E24" i="14"/>
  <c r="E43" i="14"/>
  <c r="E44" i="14"/>
  <c r="E52" i="14"/>
  <c r="E48" i="14"/>
  <c r="E35" i="14"/>
  <c r="E25" i="14"/>
  <c r="E51" i="14"/>
  <c r="E33" i="14"/>
  <c r="E20" i="14"/>
  <c r="E47" i="14"/>
  <c r="E30" i="14"/>
  <c r="E41" i="14"/>
  <c r="E21" i="14"/>
  <c r="E34" i="14"/>
  <c r="E22" i="14"/>
  <c r="E31" i="14"/>
  <c r="E36" i="14"/>
  <c r="E19" i="14"/>
  <c r="E50" i="14"/>
  <c r="J46" i="4"/>
  <c r="I46" i="4"/>
  <c r="H46" i="4"/>
  <c r="G46" i="4"/>
  <c r="F46" i="4"/>
  <c r="E46" i="4"/>
  <c r="D46" i="4"/>
  <c r="C46" i="4"/>
  <c r="J45" i="4"/>
  <c r="I45" i="4"/>
  <c r="H45" i="4"/>
  <c r="G45" i="4"/>
  <c r="F45" i="4"/>
  <c r="E45" i="4"/>
  <c r="D45" i="4"/>
  <c r="C45" i="4"/>
  <c r="J44" i="4"/>
  <c r="I44" i="4"/>
  <c r="H44" i="4"/>
  <c r="G44" i="4"/>
  <c r="F44" i="4"/>
  <c r="E44" i="4"/>
  <c r="D44" i="4"/>
  <c r="C44" i="4"/>
  <c r="J43" i="4"/>
  <c r="I43" i="4"/>
  <c r="H43" i="4"/>
  <c r="G43" i="4"/>
  <c r="F43" i="4"/>
  <c r="E43" i="4"/>
  <c r="D43" i="4"/>
  <c r="C43" i="4"/>
  <c r="J42" i="4"/>
  <c r="I42" i="4"/>
  <c r="I47" i="4" s="1"/>
  <c r="H42" i="4"/>
  <c r="G42" i="4"/>
  <c r="F42" i="4"/>
  <c r="E42" i="4"/>
  <c r="D42" i="4"/>
  <c r="C42" i="4"/>
  <c r="J38" i="4"/>
  <c r="I38" i="4"/>
  <c r="H38" i="4"/>
  <c r="G38" i="4"/>
  <c r="F38" i="4"/>
  <c r="E38" i="4"/>
  <c r="D38" i="4"/>
  <c r="C38" i="4"/>
  <c r="J37" i="4"/>
  <c r="I37" i="4"/>
  <c r="H37" i="4"/>
  <c r="G37" i="4"/>
  <c r="F37" i="4"/>
  <c r="E37" i="4"/>
  <c r="D37" i="4"/>
  <c r="C37" i="4"/>
  <c r="J36" i="4"/>
  <c r="I36" i="4"/>
  <c r="H36" i="4"/>
  <c r="G36" i="4"/>
  <c r="F36" i="4"/>
  <c r="E36" i="4"/>
  <c r="D36" i="4"/>
  <c r="C36" i="4"/>
  <c r="J35" i="4"/>
  <c r="I35" i="4"/>
  <c r="H35" i="4"/>
  <c r="G35" i="4"/>
  <c r="F35" i="4"/>
  <c r="E35" i="4"/>
  <c r="D35" i="4"/>
  <c r="C35" i="4"/>
  <c r="J34" i="4"/>
  <c r="I34" i="4"/>
  <c r="H34" i="4"/>
  <c r="G34" i="4"/>
  <c r="F34" i="4"/>
  <c r="E34" i="4"/>
  <c r="D34" i="4"/>
  <c r="C34" i="4"/>
  <c r="J33" i="4"/>
  <c r="I33" i="4"/>
  <c r="H33" i="4"/>
  <c r="G33" i="4"/>
  <c r="F33" i="4"/>
  <c r="E33" i="4"/>
  <c r="D33" i="4"/>
  <c r="C33" i="4"/>
  <c r="J32" i="4"/>
  <c r="I32" i="4"/>
  <c r="H32" i="4"/>
  <c r="G32" i="4"/>
  <c r="F32" i="4"/>
  <c r="E32" i="4"/>
  <c r="D32" i="4"/>
  <c r="C32" i="4"/>
  <c r="J31" i="4"/>
  <c r="I31" i="4"/>
  <c r="H31" i="4"/>
  <c r="G31" i="4"/>
  <c r="F31" i="4"/>
  <c r="E31" i="4"/>
  <c r="D31" i="4"/>
  <c r="C31" i="4"/>
  <c r="J30" i="4"/>
  <c r="I30" i="4"/>
  <c r="H30" i="4"/>
  <c r="G30" i="4"/>
  <c r="F30" i="4"/>
  <c r="E30" i="4"/>
  <c r="D30" i="4"/>
  <c r="C30" i="4"/>
  <c r="J29" i="4"/>
  <c r="I29" i="4"/>
  <c r="H29" i="4"/>
  <c r="G29" i="4"/>
  <c r="F29" i="4"/>
  <c r="E29" i="4"/>
  <c r="D29" i="4"/>
  <c r="C29" i="4"/>
  <c r="J28" i="4"/>
  <c r="I28" i="4"/>
  <c r="H28" i="4"/>
  <c r="G28" i="4"/>
  <c r="F28" i="4"/>
  <c r="E28" i="4"/>
  <c r="D28" i="4"/>
  <c r="C28" i="4"/>
  <c r="J27" i="4"/>
  <c r="I27" i="4"/>
  <c r="H27" i="4"/>
  <c r="G27" i="4"/>
  <c r="F27" i="4"/>
  <c r="E27" i="4"/>
  <c r="D27" i="4"/>
  <c r="C27" i="4"/>
  <c r="J26" i="4"/>
  <c r="I26" i="4"/>
  <c r="I39" i="4" s="1"/>
  <c r="H26" i="4"/>
  <c r="G26" i="4"/>
  <c r="F26" i="4"/>
  <c r="E26" i="4"/>
  <c r="D26" i="4"/>
  <c r="C26" i="4"/>
  <c r="J22" i="4"/>
  <c r="I22" i="4"/>
  <c r="H22" i="4"/>
  <c r="G22" i="4"/>
  <c r="F22" i="4"/>
  <c r="E22" i="4"/>
  <c r="D22" i="4"/>
  <c r="C22" i="4"/>
  <c r="J21" i="4"/>
  <c r="I21" i="4"/>
  <c r="H21" i="4"/>
  <c r="G21" i="4"/>
  <c r="F21" i="4"/>
  <c r="E21" i="4"/>
  <c r="D21" i="4"/>
  <c r="C21" i="4"/>
  <c r="J20" i="4"/>
  <c r="I20" i="4"/>
  <c r="H20" i="4"/>
  <c r="G20" i="4"/>
  <c r="F20" i="4"/>
  <c r="E20" i="4"/>
  <c r="D20" i="4"/>
  <c r="C20" i="4"/>
  <c r="J19" i="4"/>
  <c r="I19" i="4"/>
  <c r="H19" i="4"/>
  <c r="G19" i="4"/>
  <c r="F19" i="4"/>
  <c r="E19" i="4"/>
  <c r="D19" i="4"/>
  <c r="C19" i="4"/>
  <c r="J18" i="4"/>
  <c r="I18" i="4"/>
  <c r="I23" i="4" s="1"/>
  <c r="H18" i="4"/>
  <c r="G18" i="4"/>
  <c r="F18" i="4"/>
  <c r="E18" i="4"/>
  <c r="D18" i="4"/>
  <c r="C18" i="4"/>
  <c r="J14" i="4"/>
  <c r="I14" i="4"/>
  <c r="H14" i="4"/>
  <c r="G14" i="4"/>
  <c r="F14" i="4"/>
  <c r="E14" i="4"/>
  <c r="D14" i="4"/>
  <c r="J13" i="4"/>
  <c r="I13" i="4"/>
  <c r="H13" i="4"/>
  <c r="G13" i="4"/>
  <c r="F13" i="4"/>
  <c r="E13" i="4"/>
  <c r="D13" i="4"/>
  <c r="J12" i="4"/>
  <c r="I12" i="4"/>
  <c r="H12" i="4"/>
  <c r="G12" i="4"/>
  <c r="F12" i="4"/>
  <c r="E12" i="4"/>
  <c r="D12" i="4"/>
  <c r="J11" i="4"/>
  <c r="I11" i="4"/>
  <c r="H11" i="4"/>
  <c r="G11" i="4"/>
  <c r="F11" i="4"/>
  <c r="E11" i="4"/>
  <c r="D11" i="4"/>
  <c r="J10" i="4"/>
  <c r="I10" i="4"/>
  <c r="H10" i="4"/>
  <c r="G10" i="4"/>
  <c r="F10" i="4"/>
  <c r="E10" i="4"/>
  <c r="D10" i="4"/>
  <c r="J9" i="4"/>
  <c r="I9" i="4"/>
  <c r="H9" i="4"/>
  <c r="G9" i="4"/>
  <c r="F9" i="4"/>
  <c r="E9" i="4"/>
  <c r="D9" i="4"/>
  <c r="J8" i="4"/>
  <c r="I8" i="4"/>
  <c r="H8" i="4"/>
  <c r="G8" i="4"/>
  <c r="F8" i="4"/>
  <c r="E8" i="4"/>
  <c r="D8" i="4"/>
  <c r="J7" i="4"/>
  <c r="I7" i="4"/>
  <c r="H7" i="4"/>
  <c r="G7" i="4"/>
  <c r="F7" i="4"/>
  <c r="E7" i="4"/>
  <c r="D7" i="4"/>
  <c r="J6" i="4"/>
  <c r="I6" i="4"/>
  <c r="H6" i="4"/>
  <c r="G6" i="4"/>
  <c r="F6" i="4"/>
  <c r="E6" i="4"/>
  <c r="D6" i="4"/>
  <c r="C14" i="4"/>
  <c r="C13" i="4"/>
  <c r="C12" i="4"/>
  <c r="C11" i="4"/>
  <c r="C10" i="4"/>
  <c r="C9" i="4"/>
  <c r="C8" i="4"/>
  <c r="C7" i="4"/>
  <c r="C6" i="4"/>
  <c r="J5" i="4"/>
  <c r="I5" i="4"/>
  <c r="I17" i="4" s="1"/>
  <c r="I25" i="4" s="1"/>
  <c r="I41" i="4" s="1"/>
  <c r="H5" i="4"/>
  <c r="G5" i="4"/>
  <c r="F5" i="4"/>
  <c r="E5" i="4"/>
  <c r="D5" i="4"/>
  <c r="C5" i="4"/>
  <c r="I37" i="15"/>
  <c r="J37" i="15"/>
  <c r="H37" i="15"/>
  <c r="G37" i="15"/>
  <c r="F37" i="15"/>
  <c r="E37" i="15"/>
  <c r="D37" i="15"/>
  <c r="C37" i="15"/>
  <c r="I15" i="4" l="1"/>
  <c r="J53" i="5" l="1"/>
  <c r="J21" i="5"/>
  <c r="E53" i="5" l="1"/>
  <c r="D53" i="5"/>
  <c r="C53" i="5"/>
  <c r="I53" i="5"/>
  <c r="H53" i="5"/>
  <c r="G53" i="5"/>
  <c r="F53" i="5"/>
  <c r="I21" i="5"/>
  <c r="H21" i="5"/>
  <c r="G21" i="5"/>
  <c r="F21" i="5"/>
  <c r="D125" i="5"/>
  <c r="C21" i="5"/>
  <c r="H125" i="5"/>
  <c r="J125" i="5"/>
  <c r="I125" i="5"/>
  <c r="F125" i="5" l="1"/>
  <c r="G125" i="5"/>
  <c r="E125" i="5"/>
  <c r="J17" i="4"/>
  <c r="J25" i="4" s="1"/>
  <c r="J41" i="4" s="1"/>
  <c r="H17" i="4"/>
  <c r="H25" i="4" s="1"/>
  <c r="H41" i="4" s="1"/>
  <c r="G17" i="4"/>
  <c r="G25" i="4" s="1"/>
  <c r="G41" i="4" s="1"/>
  <c r="F17" i="4"/>
  <c r="F25" i="4" s="1"/>
  <c r="F41" i="4" s="1"/>
  <c r="E17" i="4"/>
  <c r="E25" i="4" s="1"/>
  <c r="E41" i="4" s="1"/>
  <c r="D17" i="4"/>
  <c r="D25" i="4" s="1"/>
  <c r="D41" i="4" s="1"/>
  <c r="C17" i="4"/>
  <c r="C25" i="4" s="1"/>
  <c r="C41" i="4" s="1"/>
  <c r="M91" i="5" l="1"/>
  <c r="M81" i="5"/>
  <c r="M75" i="5"/>
  <c r="M80" i="5"/>
  <c r="M86" i="5"/>
  <c r="M77" i="5"/>
  <c r="M76" i="5"/>
  <c r="M89" i="5"/>
  <c r="M82" i="5"/>
  <c r="M74" i="5"/>
  <c r="M72" i="5"/>
  <c r="M90" i="5"/>
  <c r="M83" i="5"/>
  <c r="M73" i="5"/>
  <c r="M87" i="5"/>
  <c r="M78" i="5"/>
  <c r="M88" i="5"/>
  <c r="M79" i="5"/>
  <c r="M85" i="5"/>
  <c r="M84" i="5"/>
  <c r="J47" i="4"/>
  <c r="G47" i="4"/>
  <c r="J23" i="4"/>
  <c r="G23" i="4"/>
  <c r="H23" i="4"/>
  <c r="H47" i="4"/>
  <c r="G39" i="4"/>
  <c r="J39" i="4"/>
  <c r="H39" i="4"/>
  <c r="H15" i="4"/>
  <c r="J15" i="4"/>
  <c r="G15" i="4"/>
  <c r="D15" i="4"/>
  <c r="C15" i="4"/>
  <c r="F15" i="4"/>
  <c r="E15" i="4"/>
  <c r="F23" i="4" l="1"/>
  <c r="F47" i="4"/>
  <c r="F39" i="4"/>
  <c r="E23" i="4" l="1"/>
  <c r="E39" i="4"/>
  <c r="E47" i="4"/>
  <c r="D39" i="4" l="1"/>
  <c r="D23" i="4"/>
  <c r="D47" i="4"/>
  <c r="C47" i="4" l="1"/>
  <c r="C39" i="4"/>
  <c r="C23" i="4"/>
</calcChain>
</file>

<file path=xl/sharedStrings.xml><?xml version="1.0" encoding="utf-8"?>
<sst xmlns="http://schemas.openxmlformats.org/spreadsheetml/2006/main" count="331" uniqueCount="109">
  <si>
    <t>Basildon</t>
  </si>
  <si>
    <t>Braintree</t>
  </si>
  <si>
    <t>Brentwood</t>
  </si>
  <si>
    <t>Castle Point</t>
  </si>
  <si>
    <t>Chelmsford</t>
  </si>
  <si>
    <t>Colchester</t>
  </si>
  <si>
    <t>Epping Forest</t>
  </si>
  <si>
    <t>Harlow</t>
  </si>
  <si>
    <t>Maldon</t>
  </si>
  <si>
    <t>Rochford</t>
  </si>
  <si>
    <t>Tendring</t>
  </si>
  <si>
    <t>Uttlesford</t>
  </si>
  <si>
    <t>Eastbourne</t>
  </si>
  <si>
    <t>Hastings</t>
  </si>
  <si>
    <t>Lewes</t>
  </si>
  <si>
    <t>Rother</t>
  </si>
  <si>
    <t>Wealden</t>
  </si>
  <si>
    <t>Ashford</t>
  </si>
  <si>
    <t>Canterbury</t>
  </si>
  <si>
    <t>Dartford</t>
  </si>
  <si>
    <t>Dover</t>
  </si>
  <si>
    <t>Gravesham</t>
  </si>
  <si>
    <t>Maidstone</t>
  </si>
  <si>
    <t>Sevenoaks</t>
  </si>
  <si>
    <t>Folkestone and Hythe</t>
  </si>
  <si>
    <t>Swale</t>
  </si>
  <si>
    <t>Thanet</t>
  </si>
  <si>
    <t>Tonbridge and Malling</t>
  </si>
  <si>
    <t>Tunbridge Wells</t>
  </si>
  <si>
    <t>CORONAVIRUS JOB RETENTION SCHEME (CJRS)</t>
  </si>
  <si>
    <t>SELEP</t>
  </si>
  <si>
    <t>Medway</t>
  </si>
  <si>
    <t>Southend-on-Sea</t>
  </si>
  <si>
    <t>Thurrock</t>
  </si>
  <si>
    <t>SELEP TOTAL:</t>
  </si>
  <si>
    <t>ESSEX</t>
  </si>
  <si>
    <t>ESSEX TOTAL:</t>
  </si>
  <si>
    <t>KENT &amp; MEDWAY</t>
  </si>
  <si>
    <t>EAST SUSSEX</t>
  </si>
  <si>
    <t>OSE TOTAL:</t>
  </si>
  <si>
    <t>K&amp;M TOTAL:</t>
  </si>
  <si>
    <t>EAST SUSSEX TOTAL:</t>
  </si>
  <si>
    <t>SOUTH ESSEX</t>
  </si>
  <si>
    <t>Total Number of Employers Furloughing</t>
  </si>
  <si>
    <t>Total Number of Employments Furloughed</t>
  </si>
  <si>
    <t>Manufacturing</t>
  </si>
  <si>
    <t>Construction</t>
  </si>
  <si>
    <t>Wholesale and retail; repair of motor vehicles</t>
  </si>
  <si>
    <t>Education</t>
  </si>
  <si>
    <t>Unknown and other</t>
  </si>
  <si>
    <t>SECTOR</t>
  </si>
  <si>
    <t>Total</t>
  </si>
  <si>
    <t>%age</t>
  </si>
  <si>
    <t>MALE</t>
  </si>
  <si>
    <t>FEMALE</t>
  </si>
  <si>
    <t>*** NATIONAL ***</t>
  </si>
  <si>
    <t>65 and over</t>
  </si>
  <si>
    <t>Arts, entertainment and recreation</t>
  </si>
  <si>
    <t>Administrative and support services</t>
  </si>
  <si>
    <t>Energy production and supply</t>
  </si>
  <si>
    <t>Health and social work</t>
  </si>
  <si>
    <t>Mining and quarrying</t>
  </si>
  <si>
    <t>Professional, scientific and technical</t>
  </si>
  <si>
    <t>Real estate</t>
  </si>
  <si>
    <t>Public administration and defence; social security</t>
  </si>
  <si>
    <t>Transportation and storage</t>
  </si>
  <si>
    <t>Water supply, sewerage and waste</t>
  </si>
  <si>
    <t>Accommodation and food services</t>
  </si>
  <si>
    <t>Agriculture, forestry and fishing</t>
  </si>
  <si>
    <t>Finance and insurance</t>
  </si>
  <si>
    <t>Information and communication</t>
  </si>
  <si>
    <t>25 to 34</t>
  </si>
  <si>
    <t>35 to 44</t>
  </si>
  <si>
    <t>45 to 54</t>
  </si>
  <si>
    <t>55 to 64</t>
  </si>
  <si>
    <t>Other service activities</t>
  </si>
  <si>
    <t>Cumulative Value of Claims (£million)</t>
  </si>
  <si>
    <t>Monthly Value of Claims (£million)</t>
  </si>
  <si>
    <t>Note: June data on comparable basis not available</t>
  </si>
  <si>
    <t>n/a</t>
  </si>
  <si>
    <t>SOURCE:</t>
  </si>
  <si>
    <t>HMRC coronavirus (COVID-19) statistics - GOV.UK (www.gov.uk)</t>
  </si>
  <si>
    <t>The government announced the Coronavirus Job Retention Scheme (CJRS) on 20 March 2020. CJRS supports employers in paying their employees. Employers have been able to claim CJRS support for employees furloughed from 1 March 2020.</t>
  </si>
  <si>
    <t>Up to 30 June 2020, CJRS provided employers with financial support of up to 80% of their employees’ salaries. This support is capped at £2,500 per month per employee. Employers were also able to claim Employer National Insurance and minimum automatic enrolment pension contributions.</t>
  </si>
  <si>
    <t>For the period 1 July 2020 to 31 October 2020, except in certain exceptional circumstances, staff who had not already been furloughed under the scheme could not be included in claims for support. Changes to the scheme from the start of August, September and October gradually reduced the total level of support available for each furloughed employee up to the end of October.</t>
  </si>
  <si>
    <t>SELEP Average</t>
  </si>
  <si>
    <t>ENGLAND Average</t>
  </si>
  <si>
    <t>Gap</t>
  </si>
  <si>
    <t>Local Authority</t>
  </si>
  <si>
    <t xml:space="preserve">     Take-up rates by gender - as percentage of eligible</t>
  </si>
  <si>
    <t>England Average</t>
  </si>
  <si>
    <t>SELEP 
Dec-20</t>
  </si>
  <si>
    <t>SELEP
 JAN-21</t>
  </si>
  <si>
    <t>England 
DEC-20</t>
  </si>
  <si>
    <t>England
Jan-21</t>
  </si>
  <si>
    <t>Males</t>
  </si>
  <si>
    <t>Females</t>
  </si>
  <si>
    <t xml:space="preserve">   Furloughs by place of residence, at Month-end date</t>
  </si>
  <si>
    <t xml:space="preserve">    Take-up rates - as percentage of eligible</t>
  </si>
  <si>
    <t>Under 24</t>
  </si>
  <si>
    <t xml:space="preserve">   Take-up rates by age group</t>
  </si>
  <si>
    <t xml:space="preserve">   Furloughs at Month-end dates</t>
  </si>
  <si>
    <t>Public administration and defence</t>
  </si>
  <si>
    <t>England 
Jan-21</t>
  </si>
  <si>
    <t>SELEP
JAN-21</t>
  </si>
  <si>
    <r>
      <rPr>
        <b/>
        <sz val="11"/>
        <color theme="1"/>
        <rFont val="Calibri"/>
        <family val="2"/>
        <scheme val="minor"/>
      </rPr>
      <t>DATA AS OF:</t>
    </r>
    <r>
      <rPr>
        <sz val="11"/>
        <color theme="1"/>
        <rFont val="Calibri"/>
        <family val="2"/>
        <scheme val="minor"/>
      </rPr>
      <t xml:space="preserve"> 25/02/21</t>
    </r>
  </si>
  <si>
    <t>The scheme was due to end on 31 October 2020, but after a number of extensions has now been extended to 30 September 2021. However support will begin to be phased out from 1 July.</t>
  </si>
  <si>
    <t>SELEP 
DEC-20</t>
  </si>
  <si>
    <r>
      <rPr>
        <b/>
        <sz val="11"/>
        <color theme="1"/>
        <rFont val="Calibri"/>
        <family val="2"/>
        <scheme val="minor"/>
      </rPr>
      <t>DESCRIPTION:</t>
    </r>
    <r>
      <rPr>
        <sz val="11"/>
        <color theme="1"/>
        <rFont val="Calibri"/>
        <family val="2"/>
        <scheme val="minor"/>
      </rPr>
      <t xml:space="preserve"> </t>
    </r>
    <r>
      <rPr>
        <i/>
        <sz val="11"/>
        <color theme="1"/>
        <rFont val="Calibri"/>
        <family val="2"/>
        <scheme val="minor"/>
      </rPr>
      <t>Estimates of the number of claims made to the Coronavirus Job Retention Scheme (CJRS) to HM Revenue and Customs (HMRC)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</si>
</sst>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quot;£&quot;#,##0"/>
    <numFmt numFmtId="165" formatCode="0.0%"/>
  </numFmts>
  <fonts count="17" x14ac:knownFonts="1">
    <font>
      <sz val="11"/>
      <color theme="1"/>
      <name val="Calibri"/>
      <family val="2"/>
      <scheme val="minor"/>
    </font>
    <font>
      <b/>
      <sz val="11"/>
      <color theme="1"/>
      <name val="Calibri"/>
      <family val="2"/>
      <scheme val="minor"/>
    </font>
    <font>
      <u/>
      <sz val="11"/>
      <color theme="10"/>
      <name val="Calibri"/>
      <family val="2"/>
      <scheme val="minor"/>
    </font>
    <font>
      <sz val="16"/>
      <color theme="1"/>
      <name val="Calibri"/>
      <family val="2"/>
      <scheme val="minor"/>
    </font>
    <font>
      <i/>
      <sz val="11"/>
      <color theme="1"/>
      <name val="Calibri"/>
      <family val="2"/>
      <scheme val="minor"/>
    </font>
    <font>
      <b/>
      <sz val="16"/>
      <color theme="0"/>
      <name val="Calibri"/>
      <family val="2"/>
      <scheme val="minor"/>
    </font>
    <font>
      <b/>
      <sz val="14"/>
      <color theme="0"/>
      <name val="Calibri"/>
      <family val="2"/>
      <scheme val="minor"/>
    </font>
    <font>
      <b/>
      <sz val="14"/>
      <color theme="1"/>
      <name val="Calibri"/>
      <family val="2"/>
      <scheme val="minor"/>
    </font>
    <font>
      <b/>
      <sz val="14"/>
      <color rgb="FFFF0000"/>
      <name val="Calibri"/>
      <family val="2"/>
      <scheme val="minor"/>
    </font>
    <font>
      <b/>
      <sz val="18"/>
      <color theme="0"/>
      <name val="Calibri"/>
      <family val="2"/>
      <scheme val="minor"/>
    </font>
    <font>
      <sz val="10"/>
      <name val="Arial"/>
      <family val="2"/>
    </font>
    <font>
      <b/>
      <sz val="12"/>
      <color theme="1"/>
      <name val="Calibri"/>
      <family val="2"/>
      <scheme val="minor"/>
    </font>
    <font>
      <b/>
      <sz val="16"/>
      <color theme="1"/>
      <name val="Calibri"/>
      <family val="2"/>
      <scheme val="minor"/>
    </font>
    <font>
      <sz val="14"/>
      <color theme="1"/>
      <name val="Calibri"/>
      <family val="2"/>
      <scheme val="minor"/>
    </font>
    <font>
      <b/>
      <sz val="12"/>
      <color rgb="FFFF0000"/>
      <name val="Calibri"/>
      <family val="2"/>
      <scheme val="minor"/>
    </font>
    <font>
      <sz val="11"/>
      <color theme="1"/>
      <name val="Calibri"/>
      <family val="2"/>
      <scheme val="minor"/>
    </font>
    <font>
      <sz val="10"/>
      <color theme="1"/>
      <name val="Arial"/>
      <family val="2"/>
    </font>
  </fonts>
  <fills count="3">
    <fill>
      <patternFill patternType="none"/>
    </fill>
    <fill>
      <patternFill patternType="gray125"/>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 fillId="0" borderId="0" applyNumberFormat="0" applyFill="0" applyBorder="0" applyAlignment="0" applyProtection="0"/>
    <xf numFmtId="0" fontId="10" fillId="0" borderId="0"/>
    <xf numFmtId="0" fontId="10" fillId="0" borderId="0"/>
    <xf numFmtId="43" fontId="15" fillId="0" borderId="0" applyFont="0" applyFill="0" applyBorder="0" applyAlignment="0" applyProtection="0"/>
  </cellStyleXfs>
  <cellXfs count="87">
    <xf numFmtId="0" fontId="0" fillId="0" borderId="0" xfId="0"/>
    <xf numFmtId="0" fontId="3" fillId="0" borderId="0" xfId="0" applyFont="1" applyAlignment="1">
      <alignment horizontal="left" vertical="center"/>
    </xf>
    <xf numFmtId="0" fontId="0" fillId="0" borderId="0" xfId="0" applyAlignment="1">
      <alignment wrapText="1"/>
    </xf>
    <xf numFmtId="0" fontId="0" fillId="0" borderId="0" xfId="0" applyAlignment="1">
      <alignment horizontal="center" vertical="center"/>
    </xf>
    <xf numFmtId="3" fontId="0" fillId="0" borderId="0" xfId="0" applyNumberFormat="1" applyAlignment="1">
      <alignment horizontal="center" vertical="center"/>
    </xf>
    <xf numFmtId="0" fontId="5" fillId="2" borderId="0" xfId="0" applyFont="1" applyFill="1" applyAlignment="1">
      <alignment horizontal="center" vertical="center" wrapText="1"/>
    </xf>
    <xf numFmtId="0" fontId="6" fillId="2" borderId="1" xfId="0" applyFont="1" applyFill="1" applyBorder="1" applyAlignment="1">
      <alignment horizontal="center" vertical="center"/>
    </xf>
    <xf numFmtId="3" fontId="0" fillId="0" borderId="1" xfId="0" applyNumberFormat="1" applyBorder="1" applyAlignment="1">
      <alignment horizontal="center" vertical="center"/>
    </xf>
    <xf numFmtId="17" fontId="1" fillId="0" borderId="1" xfId="0" applyNumberFormat="1" applyFont="1" applyBorder="1" applyAlignment="1">
      <alignment horizontal="center" vertical="center"/>
    </xf>
    <xf numFmtId="17" fontId="1" fillId="0" borderId="0" xfId="0" applyNumberFormat="1" applyFont="1" applyBorder="1" applyAlignment="1">
      <alignment horizontal="center" vertical="center"/>
    </xf>
    <xf numFmtId="3" fontId="0" fillId="0" borderId="0" xfId="0" applyNumberFormat="1" applyBorder="1" applyAlignment="1">
      <alignment horizontal="center" vertical="center"/>
    </xf>
    <xf numFmtId="17" fontId="1" fillId="0" borderId="1" xfId="0" applyNumberFormat="1" applyFont="1" applyBorder="1" applyAlignment="1">
      <alignment horizontal="center" vertical="center" wrapText="1"/>
    </xf>
    <xf numFmtId="0" fontId="9" fillId="2" borderId="1" xfId="0" applyFont="1" applyFill="1" applyBorder="1" applyAlignment="1">
      <alignment horizontal="center" vertical="center"/>
    </xf>
    <xf numFmtId="17" fontId="1" fillId="0" borderId="0" xfId="0" applyNumberFormat="1" applyFont="1" applyBorder="1" applyAlignment="1">
      <alignment horizontal="center" vertical="center" wrapText="1"/>
    </xf>
    <xf numFmtId="17" fontId="0" fillId="0" borderId="0" xfId="0" applyNumberFormat="1" applyAlignment="1">
      <alignment horizontal="center" vertical="center"/>
    </xf>
    <xf numFmtId="0" fontId="1" fillId="0" borderId="0" xfId="0" applyFont="1" applyBorder="1" applyAlignment="1">
      <alignment horizontal="center" vertical="center" wrapText="1"/>
    </xf>
    <xf numFmtId="164" fontId="0" fillId="0" borderId="0" xfId="0" applyNumberFormat="1" applyBorder="1" applyAlignment="1">
      <alignment horizontal="center"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5" fillId="2" borderId="0" xfId="0" applyFont="1" applyFill="1" applyAlignment="1">
      <alignment horizontal="center" vertical="center" wrapText="1"/>
    </xf>
    <xf numFmtId="0" fontId="6" fillId="2" borderId="0" xfId="0" applyFont="1" applyFill="1" applyAlignment="1">
      <alignment horizontal="center" vertical="center"/>
    </xf>
    <xf numFmtId="3" fontId="8" fillId="0" borderId="0" xfId="0" applyNumberFormat="1" applyFont="1" applyBorder="1" applyAlignment="1">
      <alignment horizontal="center"/>
    </xf>
    <xf numFmtId="0" fontId="5" fillId="2" borderId="0" xfId="0" applyFont="1" applyFill="1" applyAlignment="1">
      <alignment horizontal="center" vertical="center" wrapText="1"/>
    </xf>
    <xf numFmtId="0" fontId="2" fillId="0" borderId="0" xfId="1"/>
    <xf numFmtId="3" fontId="0" fillId="0" borderId="0" xfId="0" applyNumberFormat="1" applyBorder="1" applyAlignment="1">
      <alignment horizontal="center" vertical="center"/>
    </xf>
    <xf numFmtId="0" fontId="1" fillId="0" borderId="3" xfId="0" applyFont="1" applyBorder="1" applyAlignment="1">
      <alignment horizontal="center" vertical="center"/>
    </xf>
    <xf numFmtId="0" fontId="0" fillId="0" borderId="1" xfId="0" applyBorder="1" applyAlignment="1">
      <alignment horizontal="left"/>
    </xf>
    <xf numFmtId="0" fontId="0" fillId="0" borderId="0" xfId="0" applyBorder="1" applyAlignment="1">
      <alignment horizontal="left"/>
    </xf>
    <xf numFmtId="3" fontId="0" fillId="0" borderId="1" xfId="0" applyNumberFormat="1" applyBorder="1" applyAlignment="1">
      <alignment horizontal="right" vertical="center" indent="2"/>
    </xf>
    <xf numFmtId="0" fontId="7" fillId="0" borderId="2" xfId="0" applyFont="1" applyBorder="1" applyAlignment="1">
      <alignment horizontal="center"/>
    </xf>
    <xf numFmtId="0" fontId="0" fillId="0" borderId="0" xfId="0" applyFont="1" applyFill="1" applyAlignment="1">
      <alignment horizontal="left"/>
    </xf>
    <xf numFmtId="0" fontId="13" fillId="0" borderId="0" xfId="0" applyFont="1" applyFill="1" applyBorder="1" applyAlignment="1">
      <alignment horizontal="left" vertical="center"/>
    </xf>
    <xf numFmtId="0" fontId="0" fillId="0" borderId="1" xfId="0" applyBorder="1" applyAlignment="1">
      <alignment horizontal="left" vertical="top"/>
    </xf>
    <xf numFmtId="164" fontId="0" fillId="0" borderId="1" xfId="0" applyNumberFormat="1" applyBorder="1" applyAlignment="1">
      <alignment horizontal="right" vertical="center" indent="2"/>
    </xf>
    <xf numFmtId="164" fontId="1" fillId="0" borderId="0" xfId="0" applyNumberFormat="1" applyFont="1" applyAlignment="1">
      <alignment horizontal="right" indent="2"/>
    </xf>
    <xf numFmtId="3" fontId="1" fillId="0" borderId="0" xfId="0" applyNumberFormat="1" applyFont="1" applyAlignment="1">
      <alignment horizontal="center"/>
    </xf>
    <xf numFmtId="0" fontId="12" fillId="0" borderId="0" xfId="0" applyFont="1" applyAlignment="1">
      <alignment horizontal="left" vertical="center"/>
    </xf>
    <xf numFmtId="0" fontId="12" fillId="0" borderId="0" xfId="0" applyFont="1" applyFill="1" applyBorder="1" applyAlignment="1">
      <alignment horizontal="left"/>
    </xf>
    <xf numFmtId="0" fontId="7" fillId="0" borderId="0" xfId="0" applyFont="1" applyFill="1" applyBorder="1" applyAlignment="1">
      <alignment horizontal="left"/>
    </xf>
    <xf numFmtId="0" fontId="1" fillId="0" borderId="1" xfId="0" applyFont="1" applyBorder="1" applyAlignment="1">
      <alignment horizontal="left"/>
    </xf>
    <xf numFmtId="3" fontId="0" fillId="0" borderId="0" xfId="0" applyNumberFormat="1" applyBorder="1" applyAlignment="1">
      <alignment horizontal="center" vertical="center"/>
    </xf>
    <xf numFmtId="3" fontId="0" fillId="0" borderId="1" xfId="0" applyNumberFormat="1" applyBorder="1" applyAlignment="1">
      <alignment horizontal="right" vertical="center" indent="1"/>
    </xf>
    <xf numFmtId="3" fontId="14" fillId="0" borderId="2" xfId="0" applyNumberFormat="1" applyFont="1" applyBorder="1" applyAlignment="1">
      <alignment horizontal="right" indent="1"/>
    </xf>
    <xf numFmtId="3" fontId="14" fillId="0" borderId="2" xfId="0" applyNumberFormat="1" applyFont="1" applyBorder="1" applyAlignment="1">
      <alignment horizontal="right" vertical="center" indent="1"/>
    </xf>
    <xf numFmtId="0" fontId="7" fillId="0" borderId="0" xfId="0" applyFont="1" applyFill="1" applyBorder="1" applyAlignment="1">
      <alignment horizontal="left" vertical="center"/>
    </xf>
    <xf numFmtId="0" fontId="7" fillId="0" borderId="0" xfId="0" applyFont="1" applyAlignment="1">
      <alignment horizontal="left" vertical="center"/>
    </xf>
    <xf numFmtId="9" fontId="0" fillId="0" borderId="1" xfId="0" applyNumberFormat="1" applyBorder="1" applyAlignment="1">
      <alignment horizontal="right" vertical="center" indent="1"/>
    </xf>
    <xf numFmtId="165" fontId="0" fillId="0" borderId="1" xfId="0" applyNumberFormat="1" applyBorder="1" applyAlignment="1">
      <alignment horizontal="right" vertical="center" indent="1"/>
    </xf>
    <xf numFmtId="9" fontId="1" fillId="0" borderId="1" xfId="0" applyNumberFormat="1" applyFont="1" applyBorder="1" applyAlignment="1">
      <alignment horizontal="right" vertical="center" indent="1"/>
    </xf>
    <xf numFmtId="165" fontId="1" fillId="0" borderId="1" xfId="0" applyNumberFormat="1" applyFont="1" applyBorder="1" applyAlignment="1">
      <alignment horizontal="right" vertical="center" indent="1"/>
    </xf>
    <xf numFmtId="165" fontId="0" fillId="0" borderId="1" xfId="0" applyNumberFormat="1" applyBorder="1" applyAlignment="1">
      <alignment horizontal="center" vertical="center"/>
    </xf>
    <xf numFmtId="0" fontId="5" fillId="0" borderId="0" xfId="0" applyFont="1" applyFill="1" applyAlignment="1">
      <alignment horizontal="center" vertical="center" wrapText="1"/>
    </xf>
    <xf numFmtId="0" fontId="0" fillId="0" borderId="0" xfId="0" applyFill="1"/>
    <xf numFmtId="0" fontId="6" fillId="0" borderId="0" xfId="0" applyFont="1" applyFill="1" applyBorder="1" applyAlignment="1">
      <alignment horizontal="center" vertical="center"/>
    </xf>
    <xf numFmtId="17"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xf numFmtId="165" fontId="0" fillId="0" borderId="1" xfId="0" applyNumberFormat="1" applyFill="1" applyBorder="1" applyAlignment="1">
      <alignment horizontal="center" vertical="center"/>
    </xf>
    <xf numFmtId="0" fontId="0" fillId="0" borderId="1" xfId="0" applyBorder="1"/>
    <xf numFmtId="0" fontId="0" fillId="0" borderId="1" xfId="0" applyBorder="1" applyAlignment="1">
      <alignment horizontal="left" vertical="center"/>
    </xf>
    <xf numFmtId="0" fontId="0" fillId="0" borderId="1" xfId="0" applyFill="1" applyBorder="1" applyAlignment="1">
      <alignment horizontal="left" vertical="center"/>
    </xf>
    <xf numFmtId="17" fontId="1" fillId="0" borderId="4" xfId="0" applyNumberFormat="1" applyFont="1" applyBorder="1" applyAlignment="1">
      <alignment horizontal="centerContinuous" vertical="center"/>
    </xf>
    <xf numFmtId="0" fontId="0" fillId="0" borderId="6" xfId="0" applyBorder="1" applyAlignment="1">
      <alignment horizontal="centerContinuous"/>
    </xf>
    <xf numFmtId="0" fontId="11" fillId="0" borderId="5" xfId="0" applyFont="1" applyBorder="1" applyAlignment="1">
      <alignment horizontal="centerContinuous" vertical="center"/>
    </xf>
    <xf numFmtId="17" fontId="11" fillId="0" borderId="4" xfId="0" applyNumberFormat="1" applyFont="1" applyBorder="1" applyAlignment="1">
      <alignment horizontal="centerContinuous" vertical="center"/>
    </xf>
    <xf numFmtId="0" fontId="11" fillId="0" borderId="1" xfId="0" applyFont="1" applyBorder="1" applyAlignment="1">
      <alignment horizontal="center" vertical="center"/>
    </xf>
    <xf numFmtId="0" fontId="11" fillId="0" borderId="1" xfId="0" applyFont="1" applyFill="1" applyBorder="1" applyAlignment="1">
      <alignment horizontal="center" vertical="center"/>
    </xf>
    <xf numFmtId="0" fontId="11" fillId="0" borderId="1" xfId="0" applyFont="1" applyBorder="1" applyAlignment="1">
      <alignment vertical="center"/>
    </xf>
    <xf numFmtId="0" fontId="0" fillId="0" borderId="1" xfId="0" applyBorder="1" applyAlignment="1">
      <alignment wrapText="1"/>
    </xf>
    <xf numFmtId="0" fontId="1" fillId="0" borderId="0" xfId="0" applyFont="1" applyAlignment="1">
      <alignment horizontal="center"/>
    </xf>
    <xf numFmtId="0" fontId="1" fillId="0" borderId="1" xfId="0" applyFont="1" applyBorder="1" applyAlignment="1">
      <alignment horizontal="center" vertical="center" wrapText="1"/>
    </xf>
    <xf numFmtId="17" fontId="0" fillId="0" borderId="1" xfId="0" applyNumberFormat="1" applyBorder="1" applyAlignment="1">
      <alignment horizontal="center" vertical="center"/>
    </xf>
    <xf numFmtId="165" fontId="0" fillId="0" borderId="1" xfId="0" applyNumberFormat="1" applyBorder="1" applyAlignment="1">
      <alignment vertical="center"/>
    </xf>
    <xf numFmtId="0" fontId="1" fillId="0" borderId="3" xfId="0" applyFont="1" applyBorder="1" applyAlignment="1">
      <alignment horizontal="left" vertical="center"/>
    </xf>
    <xf numFmtId="0" fontId="1" fillId="0" borderId="0"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center" vertical="center"/>
    </xf>
    <xf numFmtId="0" fontId="11" fillId="0" borderId="0" xfId="0" applyFont="1" applyFill="1" applyBorder="1" applyAlignment="1">
      <alignment horizontal="left" vertical="top"/>
    </xf>
    <xf numFmtId="0" fontId="1" fillId="0" borderId="1" xfId="0" applyFont="1" applyBorder="1" applyAlignment="1">
      <alignment horizontal="center" vertical="center"/>
    </xf>
    <xf numFmtId="3" fontId="16" fillId="0" borderId="0" xfId="4" applyNumberFormat="1" applyFont="1" applyFill="1" applyBorder="1" applyAlignment="1"/>
    <xf numFmtId="3" fontId="1" fillId="0" borderId="0" xfId="0" applyNumberFormat="1" applyFont="1" applyFill="1" applyAlignment="1">
      <alignment horizontal="center"/>
    </xf>
    <xf numFmtId="165" fontId="0" fillId="0" borderId="1" xfId="0" applyNumberFormat="1" applyBorder="1" applyAlignment="1">
      <alignment horizontal="right" vertical="center" indent="2"/>
    </xf>
    <xf numFmtId="3" fontId="0" fillId="0" borderId="0" xfId="0" applyNumberFormat="1"/>
    <xf numFmtId="3" fontId="1" fillId="0" borderId="0" xfId="0" applyNumberFormat="1" applyFont="1" applyAlignment="1">
      <alignment horizontal="right" indent="2"/>
    </xf>
    <xf numFmtId="0" fontId="0" fillId="0" borderId="0" xfId="0" applyBorder="1"/>
    <xf numFmtId="3" fontId="0" fillId="0" borderId="0" xfId="0" applyNumberFormat="1" applyFill="1" applyBorder="1" applyAlignment="1">
      <alignment horizontal="right" vertical="center" indent="2"/>
    </xf>
    <xf numFmtId="165" fontId="0" fillId="0" borderId="0" xfId="0" applyNumberFormat="1"/>
  </cellXfs>
  <cellStyles count="5">
    <cellStyle name="Comma" xfId="4" builtinId="3"/>
    <cellStyle name="Hyperlink" xfId="1" builtinId="8"/>
    <cellStyle name="Normal" xfId="0" builtinId="0"/>
    <cellStyle name="Normal 2" xfId="2" xr:uid="{F49805D0-499B-45B2-89B9-F9911E54FAE3}"/>
    <cellStyle name="Normal 2 2" xfId="3" xr:uid="{674147FC-FB74-482D-8D07-5168CBC8D048}"/>
  </cellStyles>
  <dxfs count="0"/>
  <tableStyles count="0" defaultTableStyle="TableStyleMedium2" defaultPivotStyle="PivotStyleLight16"/>
  <colors>
    <mruColors>
      <color rgb="FFF0301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solidFill>
                  <a:schemeClr val="tx1"/>
                </a:solidFill>
              </a:rPr>
              <a:t>Coronavirus Job Retention Scheme</a:t>
            </a:r>
            <a:endParaRPr lang="en-US" b="1" baseline="0">
              <a:solidFill>
                <a:schemeClr val="tx1"/>
              </a:solidFill>
            </a:endParaRPr>
          </a:p>
          <a:p>
            <a:pPr>
              <a:defRPr/>
            </a:pPr>
            <a:r>
              <a:rPr lang="en-US" sz="1200" i="1" baseline="0">
                <a:solidFill>
                  <a:schemeClr val="tx1"/>
                </a:solidFill>
              </a:rPr>
              <a:t>Furloughs at 31 January 2020</a:t>
            </a:r>
            <a:endParaRPr lang="en-US" sz="1200" i="1">
              <a:solidFill>
                <a:schemeClr val="tx1"/>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SELEP!$B$4:$B$35</c:f>
              <c:strCache>
                <c:ptCount val="32"/>
                <c:pt idx="0">
                  <c:v>Ashford</c:v>
                </c:pt>
                <c:pt idx="1">
                  <c:v>Basildon</c:v>
                </c:pt>
                <c:pt idx="2">
                  <c:v>Braintree</c:v>
                </c:pt>
                <c:pt idx="3">
                  <c:v>Brentwood</c:v>
                </c:pt>
                <c:pt idx="4">
                  <c:v>Canterbury</c:v>
                </c:pt>
                <c:pt idx="5">
                  <c:v>Castle Point</c:v>
                </c:pt>
                <c:pt idx="6">
                  <c:v>Chelmsford</c:v>
                </c:pt>
                <c:pt idx="7">
                  <c:v>Colchester</c:v>
                </c:pt>
                <c:pt idx="8">
                  <c:v>Dartford</c:v>
                </c:pt>
                <c:pt idx="9">
                  <c:v>Dover</c:v>
                </c:pt>
                <c:pt idx="10">
                  <c:v>Eastbourne</c:v>
                </c:pt>
                <c:pt idx="11">
                  <c:v>Epping Forest</c:v>
                </c:pt>
                <c:pt idx="12">
                  <c:v>Folkestone and Hythe</c:v>
                </c:pt>
                <c:pt idx="13">
                  <c:v>Gravesham</c:v>
                </c:pt>
                <c:pt idx="14">
                  <c:v>Harlow</c:v>
                </c:pt>
                <c:pt idx="15">
                  <c:v>Hastings</c:v>
                </c:pt>
                <c:pt idx="16">
                  <c:v>Lewes</c:v>
                </c:pt>
                <c:pt idx="17">
                  <c:v>Maidstone</c:v>
                </c:pt>
                <c:pt idx="18">
                  <c:v>Maldon</c:v>
                </c:pt>
                <c:pt idx="19">
                  <c:v>Medway</c:v>
                </c:pt>
                <c:pt idx="20">
                  <c:v>Rochford</c:v>
                </c:pt>
                <c:pt idx="21">
                  <c:v>Rother</c:v>
                </c:pt>
                <c:pt idx="22">
                  <c:v>Sevenoaks</c:v>
                </c:pt>
                <c:pt idx="23">
                  <c:v>Southend-on-Sea</c:v>
                </c:pt>
                <c:pt idx="24">
                  <c:v>Swale</c:v>
                </c:pt>
                <c:pt idx="25">
                  <c:v>Tendring</c:v>
                </c:pt>
                <c:pt idx="26">
                  <c:v>Thanet</c:v>
                </c:pt>
                <c:pt idx="27">
                  <c:v>Thurrock</c:v>
                </c:pt>
                <c:pt idx="28">
                  <c:v>Tonbridge and Malling</c:v>
                </c:pt>
                <c:pt idx="29">
                  <c:v>Tunbridge Wells</c:v>
                </c:pt>
                <c:pt idx="30">
                  <c:v>Uttlesford</c:v>
                </c:pt>
                <c:pt idx="31">
                  <c:v>Wealden</c:v>
                </c:pt>
              </c:strCache>
            </c:strRef>
          </c:cat>
          <c:val>
            <c:numRef>
              <c:f>SELEP!$J$4:$J$35</c:f>
              <c:numCache>
                <c:formatCode>#,##0</c:formatCode>
                <c:ptCount val="32"/>
                <c:pt idx="0">
                  <c:v>9300</c:v>
                </c:pt>
                <c:pt idx="1">
                  <c:v>12400</c:v>
                </c:pt>
                <c:pt idx="2">
                  <c:v>11700</c:v>
                </c:pt>
                <c:pt idx="3">
                  <c:v>5200</c:v>
                </c:pt>
                <c:pt idx="4">
                  <c:v>10200</c:v>
                </c:pt>
                <c:pt idx="5">
                  <c:v>6000</c:v>
                </c:pt>
                <c:pt idx="6">
                  <c:v>12200</c:v>
                </c:pt>
                <c:pt idx="7">
                  <c:v>12400</c:v>
                </c:pt>
                <c:pt idx="8">
                  <c:v>8100</c:v>
                </c:pt>
                <c:pt idx="9">
                  <c:v>6900</c:v>
                </c:pt>
                <c:pt idx="10">
                  <c:v>7100</c:v>
                </c:pt>
                <c:pt idx="11">
                  <c:v>11000</c:v>
                </c:pt>
                <c:pt idx="12">
                  <c:v>7500</c:v>
                </c:pt>
                <c:pt idx="13">
                  <c:v>11900</c:v>
                </c:pt>
                <c:pt idx="14">
                  <c:v>7300</c:v>
                </c:pt>
                <c:pt idx="15">
                  <c:v>6000</c:v>
                </c:pt>
                <c:pt idx="16">
                  <c:v>6600</c:v>
                </c:pt>
                <c:pt idx="17">
                  <c:v>7900</c:v>
                </c:pt>
                <c:pt idx="18">
                  <c:v>4500</c:v>
                </c:pt>
                <c:pt idx="19">
                  <c:v>17000</c:v>
                </c:pt>
                <c:pt idx="20">
                  <c:v>5700</c:v>
                </c:pt>
                <c:pt idx="21">
                  <c:v>5800</c:v>
                </c:pt>
                <c:pt idx="22">
                  <c:v>6900</c:v>
                </c:pt>
                <c:pt idx="23">
                  <c:v>12300</c:v>
                </c:pt>
                <c:pt idx="24">
                  <c:v>8100</c:v>
                </c:pt>
                <c:pt idx="25">
                  <c:v>8500</c:v>
                </c:pt>
                <c:pt idx="26">
                  <c:v>8900</c:v>
                </c:pt>
                <c:pt idx="27">
                  <c:v>13000</c:v>
                </c:pt>
                <c:pt idx="28">
                  <c:v>8600</c:v>
                </c:pt>
                <c:pt idx="29">
                  <c:v>8000</c:v>
                </c:pt>
                <c:pt idx="30">
                  <c:v>7000</c:v>
                </c:pt>
                <c:pt idx="31">
                  <c:v>10600</c:v>
                </c:pt>
              </c:numCache>
            </c:numRef>
          </c:val>
          <c:extLst>
            <c:ext xmlns:c16="http://schemas.microsoft.com/office/drawing/2014/chart" uri="{C3380CC4-5D6E-409C-BE32-E72D297353CC}">
              <c16:uniqueId val="{00000000-181A-4B32-94B1-806A2A583D6F}"/>
            </c:ext>
          </c:extLst>
        </c:ser>
        <c:dLbls>
          <c:showLegendKey val="0"/>
          <c:showVal val="0"/>
          <c:showCatName val="0"/>
          <c:showSerName val="0"/>
          <c:showPercent val="0"/>
          <c:showBubbleSize val="0"/>
        </c:dLbls>
        <c:gapWidth val="20"/>
        <c:axId val="808397496"/>
        <c:axId val="808399464"/>
      </c:barChart>
      <c:catAx>
        <c:axId val="80839749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808399464"/>
        <c:crosses val="autoZero"/>
        <c:auto val="1"/>
        <c:lblAlgn val="ctr"/>
        <c:lblOffset val="100"/>
        <c:noMultiLvlLbl val="0"/>
      </c:catAx>
      <c:valAx>
        <c:axId val="808399464"/>
        <c:scaling>
          <c:orientation val="minMax"/>
        </c:scaling>
        <c:delete val="0"/>
        <c:axPos val="t"/>
        <c:majorGridlines>
          <c:spPr>
            <a:ln w="9525" cap="flat" cmpd="sng" algn="ctr">
              <a:solidFill>
                <a:schemeClr val="bg2">
                  <a:lumMod val="7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083974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b="1">
                <a:solidFill>
                  <a:schemeClr val="tx1"/>
                </a:solidFill>
              </a:rPr>
              <a:t>Coronavirus Job Retention Scheme (UK)</a:t>
            </a:r>
            <a:r>
              <a:rPr lang="en-US" b="1" baseline="0">
                <a:solidFill>
                  <a:schemeClr val="tx1"/>
                </a:solidFill>
              </a:rPr>
              <a:t> - Jan 21</a:t>
            </a:r>
            <a:r>
              <a:rPr lang="en-US" b="1">
                <a:solidFill>
                  <a:schemeClr val="tx1"/>
                </a:solidFill>
              </a:rPr>
              <a:t> </a:t>
            </a:r>
          </a:p>
          <a:p>
            <a:pPr>
              <a:defRPr sz="1400" b="0" i="0" u="none" strike="noStrike" kern="1200" cap="none" spc="20" baseline="0">
                <a:solidFill>
                  <a:schemeClr val="tx1">
                    <a:lumMod val="50000"/>
                    <a:lumOff val="50000"/>
                  </a:schemeClr>
                </a:solidFill>
                <a:latin typeface="+mn-lt"/>
                <a:ea typeface="+mn-ea"/>
                <a:cs typeface="+mn-cs"/>
              </a:defRPr>
            </a:pPr>
            <a:r>
              <a:rPr lang="en-US" sz="1100" i="1">
                <a:solidFill>
                  <a:schemeClr val="bg2">
                    <a:lumMod val="50000"/>
                  </a:schemeClr>
                </a:solidFill>
              </a:rPr>
              <a:t>Number of Employments Furloughed </a:t>
            </a:r>
          </a:p>
        </c:rich>
      </c:tx>
      <c:overlay val="0"/>
      <c:spPr>
        <a:noFill/>
        <a:ln>
          <a:noFill/>
        </a:ln>
        <a:effectLst/>
      </c:spPr>
    </c:title>
    <c:autoTitleDeleted val="0"/>
    <c:plotArea>
      <c:layout>
        <c:manualLayout>
          <c:layoutTarget val="inner"/>
          <c:xMode val="edge"/>
          <c:yMode val="edge"/>
          <c:x val="0.32529580650673456"/>
          <c:y val="0.14195301620355308"/>
          <c:w val="0.63575138087088945"/>
          <c:h val="0.84083260666796811"/>
        </c:manualLayout>
      </c:layout>
      <c:barChart>
        <c:barDir val="bar"/>
        <c:grouping val="clustered"/>
        <c:varyColors val="0"/>
        <c:ser>
          <c:idx val="0"/>
          <c:order val="0"/>
          <c:spPr>
            <a:gradFill>
              <a:gsLst>
                <a:gs pos="0">
                  <a:schemeClr val="tx2">
                    <a:lumMod val="40000"/>
                    <a:lumOff val="60000"/>
                  </a:schemeClr>
                </a:gs>
                <a:gs pos="50000">
                  <a:schemeClr val="accent1">
                    <a:lumMod val="105000"/>
                    <a:satMod val="103000"/>
                    <a:tint val="73000"/>
                  </a:schemeClr>
                </a:gs>
                <a:gs pos="100000">
                  <a:schemeClr val="accent1">
                    <a:lumMod val="105000"/>
                    <a:satMod val="109000"/>
                    <a:tint val="81000"/>
                  </a:schemeClr>
                </a:gs>
              </a:gsLst>
              <a:lin ang="5400000" scaled="0"/>
            </a:gradFill>
            <a:ln>
              <a:solidFill>
                <a:schemeClr val="accent1">
                  <a:shade val="95000"/>
                </a:schemeClr>
              </a:solid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SECTOR!$B$40:$B$59</c:f>
              <c:strCache>
                <c:ptCount val="20"/>
                <c:pt idx="0">
                  <c:v>Accommodation and food services</c:v>
                </c:pt>
                <c:pt idx="1">
                  <c:v>Wholesale and retail; repair of motor vehicles</c:v>
                </c:pt>
                <c:pt idx="2">
                  <c:v>Administrative and support services</c:v>
                </c:pt>
                <c:pt idx="3">
                  <c:v>Arts, entertainment and recreation</c:v>
                </c:pt>
                <c:pt idx="4">
                  <c:v>Manufacturing</c:v>
                </c:pt>
                <c:pt idx="5">
                  <c:v>Professional, scientific and technical</c:v>
                </c:pt>
                <c:pt idx="6">
                  <c:v>Construction</c:v>
                </c:pt>
                <c:pt idx="7">
                  <c:v>Other service activities</c:v>
                </c:pt>
                <c:pt idx="8">
                  <c:v>Education</c:v>
                </c:pt>
                <c:pt idx="9">
                  <c:v>Transportation and storage</c:v>
                </c:pt>
                <c:pt idx="10">
                  <c:v>Health and social work</c:v>
                </c:pt>
                <c:pt idx="11">
                  <c:v>Information and communication</c:v>
                </c:pt>
                <c:pt idx="12">
                  <c:v>Real estate</c:v>
                </c:pt>
                <c:pt idx="13">
                  <c:v>Unknown and other</c:v>
                </c:pt>
                <c:pt idx="14">
                  <c:v>Finance and insurance</c:v>
                </c:pt>
                <c:pt idx="15">
                  <c:v>Agriculture, forestry and fishing</c:v>
                </c:pt>
                <c:pt idx="16">
                  <c:v>Water supply, sewerage and waste</c:v>
                </c:pt>
                <c:pt idx="17">
                  <c:v>Public administration and defence</c:v>
                </c:pt>
                <c:pt idx="18">
                  <c:v>Energy production and supply</c:v>
                </c:pt>
                <c:pt idx="19">
                  <c:v>Mining and quarrying</c:v>
                </c:pt>
              </c:strCache>
            </c:strRef>
          </c:cat>
          <c:val>
            <c:numRef>
              <c:f>SECTOR!$L$40:$L$59</c:f>
              <c:numCache>
                <c:formatCode>#,##0</c:formatCode>
                <c:ptCount val="20"/>
                <c:pt idx="0">
                  <c:v>1147200</c:v>
                </c:pt>
                <c:pt idx="1">
                  <c:v>938500</c:v>
                </c:pt>
                <c:pt idx="2">
                  <c:v>387000</c:v>
                </c:pt>
                <c:pt idx="3">
                  <c:v>315100</c:v>
                </c:pt>
                <c:pt idx="4">
                  <c:v>312800</c:v>
                </c:pt>
                <c:pt idx="5">
                  <c:v>270600</c:v>
                </c:pt>
                <c:pt idx="6">
                  <c:v>244100</c:v>
                </c:pt>
                <c:pt idx="7">
                  <c:v>222600</c:v>
                </c:pt>
                <c:pt idx="8">
                  <c:v>188200</c:v>
                </c:pt>
                <c:pt idx="9">
                  <c:v>187600</c:v>
                </c:pt>
                <c:pt idx="10">
                  <c:v>183000</c:v>
                </c:pt>
                <c:pt idx="11">
                  <c:v>110500</c:v>
                </c:pt>
                <c:pt idx="12">
                  <c:v>64900</c:v>
                </c:pt>
                <c:pt idx="13">
                  <c:v>46600</c:v>
                </c:pt>
                <c:pt idx="14">
                  <c:v>31400</c:v>
                </c:pt>
                <c:pt idx="15">
                  <c:v>21200</c:v>
                </c:pt>
                <c:pt idx="16">
                  <c:v>14200</c:v>
                </c:pt>
                <c:pt idx="17">
                  <c:v>9500</c:v>
                </c:pt>
                <c:pt idx="18">
                  <c:v>3000</c:v>
                </c:pt>
                <c:pt idx="19">
                  <c:v>2100</c:v>
                </c:pt>
              </c:numCache>
            </c:numRef>
          </c:val>
          <c:extLst>
            <c:ext xmlns:c16="http://schemas.microsoft.com/office/drawing/2014/chart" uri="{C3380CC4-5D6E-409C-BE32-E72D297353CC}">
              <c16:uniqueId val="{00000001-34A2-4A1C-ADCA-076B54301011}"/>
            </c:ext>
          </c:extLst>
        </c:ser>
        <c:dLbls>
          <c:showLegendKey val="0"/>
          <c:showVal val="0"/>
          <c:showCatName val="0"/>
          <c:showSerName val="0"/>
          <c:showPercent val="0"/>
          <c:showBubbleSize val="0"/>
        </c:dLbls>
        <c:gapWidth val="100"/>
        <c:axId val="504520272"/>
        <c:axId val="504516008"/>
      </c:barChart>
      <c:catAx>
        <c:axId val="504520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504516008"/>
        <c:crosses val="autoZero"/>
        <c:auto val="1"/>
        <c:lblAlgn val="ctr"/>
        <c:lblOffset val="100"/>
        <c:noMultiLvlLbl val="0"/>
      </c:catAx>
      <c:valAx>
        <c:axId val="504516008"/>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4520272"/>
        <c:crosses val="autoZero"/>
        <c:crossBetween val="between"/>
        <c:majorUnit val="250000"/>
      </c:valAx>
    </c:plotArea>
    <c:plotVisOnly val="1"/>
    <c:dispBlanksAs val="gap"/>
    <c:showDLblsOverMax val="0"/>
    <c:extLst/>
  </c:chart>
  <c:txPr>
    <a:bodyPr/>
    <a:lstStyle/>
    <a:p>
      <a:pPr>
        <a:defRPr/>
      </a:pPr>
      <a:endParaRPr lang="en-US"/>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b="1">
                <a:solidFill>
                  <a:sysClr val="windowText" lastClr="000000"/>
                </a:solidFill>
              </a:rPr>
              <a:t>Coronavirus Job Retention Scheme (UK) -  Jan 21</a:t>
            </a:r>
          </a:p>
          <a:p>
            <a:pPr>
              <a:defRPr sz="1400" b="0" i="0" u="none" strike="noStrike" kern="1200" cap="none" spc="20" baseline="0">
                <a:solidFill>
                  <a:schemeClr val="tx1">
                    <a:lumMod val="50000"/>
                    <a:lumOff val="50000"/>
                  </a:schemeClr>
                </a:solidFill>
                <a:latin typeface="+mn-lt"/>
                <a:ea typeface="+mn-ea"/>
                <a:cs typeface="+mn-cs"/>
              </a:defRPr>
            </a:pPr>
            <a:r>
              <a:rPr lang="en-US" sz="1100" i="1">
                <a:solidFill>
                  <a:schemeClr val="bg2">
                    <a:lumMod val="50000"/>
                  </a:schemeClr>
                </a:solidFill>
              </a:rPr>
              <a:t>Cumulative Value of Claims Made (£</a:t>
            </a:r>
            <a:r>
              <a:rPr lang="en-US" sz="1100" i="1" baseline="0">
                <a:solidFill>
                  <a:schemeClr val="bg2">
                    <a:lumMod val="50000"/>
                  </a:schemeClr>
                </a:solidFill>
              </a:rPr>
              <a:t> mill.)</a:t>
            </a:r>
            <a:endParaRPr lang="en-US" sz="1100" i="1">
              <a:solidFill>
                <a:schemeClr val="bg2">
                  <a:lumMod val="50000"/>
                </a:schemeClr>
              </a:solidFill>
            </a:endParaRPr>
          </a:p>
          <a:p>
            <a:pPr>
              <a:defRPr sz="1400" b="0" i="0" u="none" strike="noStrike" kern="1200" cap="none" spc="20" baseline="0">
                <a:solidFill>
                  <a:schemeClr val="tx1">
                    <a:lumMod val="50000"/>
                    <a:lumOff val="50000"/>
                  </a:schemeClr>
                </a:solidFill>
                <a:latin typeface="+mn-lt"/>
                <a:ea typeface="+mn-ea"/>
                <a:cs typeface="+mn-cs"/>
              </a:defRPr>
            </a:pPr>
            <a:endParaRPr lang="en-US" sz="100" i="1">
              <a:solidFill>
                <a:schemeClr val="tx1"/>
              </a:solidFill>
            </a:endParaRPr>
          </a:p>
        </c:rich>
      </c:tx>
      <c:overlay val="0"/>
      <c:spPr>
        <a:noFill/>
        <a:ln>
          <a:noFill/>
        </a:ln>
        <a:effectLst/>
      </c:spPr>
    </c:title>
    <c:autoTitleDeleted val="0"/>
    <c:plotArea>
      <c:layout>
        <c:manualLayout>
          <c:layoutTarget val="inner"/>
          <c:xMode val="edge"/>
          <c:yMode val="edge"/>
          <c:x val="0.32529580650673456"/>
          <c:y val="0.14635763888888892"/>
          <c:w val="0.63575138087088945"/>
          <c:h val="0.8118451388888891"/>
        </c:manualLayout>
      </c:layout>
      <c:barChart>
        <c:barDir val="bar"/>
        <c:grouping val="clustered"/>
        <c:varyColors val="0"/>
        <c:ser>
          <c:idx val="0"/>
          <c:order val="0"/>
          <c:spPr>
            <a:gradFill>
              <a:gsLst>
                <a:gs pos="0">
                  <a:schemeClr val="accent1">
                    <a:lumMod val="40000"/>
                    <a:lumOff val="60000"/>
                  </a:schemeClr>
                </a:gs>
                <a:gs pos="50000">
                  <a:schemeClr val="accent1">
                    <a:lumMod val="105000"/>
                    <a:satMod val="103000"/>
                    <a:tint val="73000"/>
                  </a:schemeClr>
                </a:gs>
                <a:gs pos="100000">
                  <a:schemeClr val="accent1">
                    <a:lumMod val="105000"/>
                    <a:satMod val="109000"/>
                    <a:tint val="81000"/>
                  </a:schemeClr>
                </a:gs>
              </a:gsLst>
              <a:lin ang="5400000" scaled="0"/>
            </a:gradFill>
            <a:ln>
              <a:solidFill>
                <a:schemeClr val="accent1">
                  <a:shade val="95000"/>
                </a:schemeClr>
              </a:solid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SECTOR!$B$72:$B$91</c:f>
              <c:strCache>
                <c:ptCount val="20"/>
                <c:pt idx="0">
                  <c:v>Wholesale and retail; repair of motor vehicles</c:v>
                </c:pt>
                <c:pt idx="1">
                  <c:v>Accommodation and food services</c:v>
                </c:pt>
                <c:pt idx="2">
                  <c:v>Manufacturing</c:v>
                </c:pt>
                <c:pt idx="3">
                  <c:v>Administrative and support services</c:v>
                </c:pt>
                <c:pt idx="4">
                  <c:v>Construction</c:v>
                </c:pt>
                <c:pt idx="5">
                  <c:v>Professional, scientific and technical</c:v>
                </c:pt>
                <c:pt idx="6">
                  <c:v>Transportation and storage</c:v>
                </c:pt>
                <c:pt idx="7">
                  <c:v>Arts, entertainment and recreation</c:v>
                </c:pt>
                <c:pt idx="8">
                  <c:v>Health and social work</c:v>
                </c:pt>
                <c:pt idx="9">
                  <c:v>Other service activities</c:v>
                </c:pt>
                <c:pt idx="10">
                  <c:v>Information and communication</c:v>
                </c:pt>
                <c:pt idx="11">
                  <c:v>Education</c:v>
                </c:pt>
                <c:pt idx="12">
                  <c:v>Real estate</c:v>
                </c:pt>
                <c:pt idx="13">
                  <c:v>Finance and insurance</c:v>
                </c:pt>
                <c:pt idx="14">
                  <c:v>Water supply, sewerage and waste</c:v>
                </c:pt>
                <c:pt idx="15">
                  <c:v>Unknown and other</c:v>
                </c:pt>
                <c:pt idx="16">
                  <c:v>Agriculture, forestry and fishing</c:v>
                </c:pt>
                <c:pt idx="17">
                  <c:v>Energy production and supply</c:v>
                </c:pt>
                <c:pt idx="18">
                  <c:v>Mining and quarrying</c:v>
                </c:pt>
                <c:pt idx="19">
                  <c:v>Public administration and defence</c:v>
                </c:pt>
              </c:strCache>
            </c:strRef>
          </c:cat>
          <c:val>
            <c:numRef>
              <c:f>SECTOR!$L$72:$L$91</c:f>
              <c:numCache>
                <c:formatCode>#,##0</c:formatCode>
                <c:ptCount val="20"/>
                <c:pt idx="0">
                  <c:v>9795</c:v>
                </c:pt>
                <c:pt idx="1">
                  <c:v>9410</c:v>
                </c:pt>
                <c:pt idx="2">
                  <c:v>5927</c:v>
                </c:pt>
                <c:pt idx="3">
                  <c:v>4988</c:v>
                </c:pt>
                <c:pt idx="4">
                  <c:v>4405</c:v>
                </c:pt>
                <c:pt idx="5">
                  <c:v>4017</c:v>
                </c:pt>
                <c:pt idx="6">
                  <c:v>3064</c:v>
                </c:pt>
                <c:pt idx="7">
                  <c:v>2626</c:v>
                </c:pt>
                <c:pt idx="8">
                  <c:v>1873</c:v>
                </c:pt>
                <c:pt idx="9">
                  <c:v>1719</c:v>
                </c:pt>
                <c:pt idx="10">
                  <c:v>1610</c:v>
                </c:pt>
                <c:pt idx="11">
                  <c:v>1558</c:v>
                </c:pt>
                <c:pt idx="12">
                  <c:v>907</c:v>
                </c:pt>
                <c:pt idx="13">
                  <c:v>476</c:v>
                </c:pt>
                <c:pt idx="14">
                  <c:v>308</c:v>
                </c:pt>
                <c:pt idx="15">
                  <c:v>233</c:v>
                </c:pt>
                <c:pt idx="16">
                  <c:v>168</c:v>
                </c:pt>
                <c:pt idx="17">
                  <c:v>106</c:v>
                </c:pt>
                <c:pt idx="18">
                  <c:v>105</c:v>
                </c:pt>
                <c:pt idx="19">
                  <c:v>67</c:v>
                </c:pt>
              </c:numCache>
            </c:numRef>
          </c:val>
          <c:extLst>
            <c:ext xmlns:c16="http://schemas.microsoft.com/office/drawing/2014/chart" uri="{C3380CC4-5D6E-409C-BE32-E72D297353CC}">
              <c16:uniqueId val="{00000001-6E4F-4D59-9779-090CCCFC2987}"/>
            </c:ext>
          </c:extLst>
        </c:ser>
        <c:dLbls>
          <c:showLegendKey val="0"/>
          <c:showVal val="0"/>
          <c:showCatName val="0"/>
          <c:showSerName val="0"/>
          <c:showPercent val="0"/>
          <c:showBubbleSize val="0"/>
        </c:dLbls>
        <c:gapWidth val="100"/>
        <c:axId val="504520272"/>
        <c:axId val="504516008"/>
      </c:barChart>
      <c:catAx>
        <c:axId val="504520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4516008"/>
        <c:crosses val="autoZero"/>
        <c:auto val="1"/>
        <c:lblAlgn val="ctr"/>
        <c:lblOffset val="100"/>
        <c:noMultiLvlLbl val="0"/>
      </c:catAx>
      <c:valAx>
        <c:axId val="504516008"/>
        <c:scaling>
          <c:orientation val="minMax"/>
          <c:max val="12500"/>
        </c:scaling>
        <c:delete val="0"/>
        <c:axPos val="t"/>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4520272"/>
        <c:crosses val="autoZero"/>
        <c:crossBetween val="between"/>
        <c:majorUnit val="2500"/>
      </c:valAx>
      <c:spPr>
        <a:noFill/>
      </c:spPr>
    </c:plotArea>
    <c:plotVisOnly val="1"/>
    <c:dispBlanksAs val="gap"/>
    <c:showDLblsOverMax val="0"/>
    <c:extLst/>
  </c:chart>
  <c:txPr>
    <a:bodyPr/>
    <a:lstStyle/>
    <a:p>
      <a:pPr>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solidFill>
                  <a:schemeClr val="tx1"/>
                </a:solidFill>
              </a:rPr>
              <a:t>Coronavirus Job</a:t>
            </a:r>
            <a:r>
              <a:rPr lang="en-GB" b="1" baseline="0">
                <a:solidFill>
                  <a:schemeClr val="tx1"/>
                </a:solidFill>
              </a:rPr>
              <a:t> Retention Scheme - </a:t>
            </a:r>
            <a:r>
              <a:rPr lang="en-GB" b="1">
                <a:solidFill>
                  <a:schemeClr val="tx1"/>
                </a:solidFill>
              </a:rPr>
              <a:t>SELEP </a:t>
            </a:r>
          </a:p>
          <a:p>
            <a:pPr>
              <a:defRPr/>
            </a:pPr>
            <a:r>
              <a:rPr lang="en-GB" sz="1200" i="1">
                <a:solidFill>
                  <a:schemeClr val="tx1"/>
                </a:solidFill>
              </a:rPr>
              <a:t>Month-end</a:t>
            </a:r>
            <a:r>
              <a:rPr lang="en-GB" sz="1200" i="1" baseline="0">
                <a:solidFill>
                  <a:schemeClr val="tx1"/>
                </a:solidFill>
              </a:rPr>
              <a:t> count of</a:t>
            </a:r>
            <a:r>
              <a:rPr lang="en-GB" sz="1200" i="1">
                <a:solidFill>
                  <a:schemeClr val="tx1"/>
                </a:solidFill>
              </a:rPr>
              <a:t> Furloughs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75351534510677"/>
          <c:y val="0.1866407049813244"/>
          <c:w val="0.84190912276068064"/>
          <c:h val="0.62974104106722462"/>
        </c:manualLayout>
      </c:layout>
      <c:barChart>
        <c:barDir val="col"/>
        <c:grouping val="clustered"/>
        <c:varyColors val="0"/>
        <c:ser>
          <c:idx val="0"/>
          <c:order val="0"/>
          <c:tx>
            <c:strRef>
              <c:f>SELEP!$B$3</c:f>
              <c:strCache>
                <c:ptCount val="1"/>
                <c:pt idx="0">
                  <c:v>SELEP</c:v>
                </c:pt>
              </c:strCache>
            </c:strRef>
          </c:tx>
          <c:spPr>
            <a:solidFill>
              <a:schemeClr val="accent1"/>
            </a:solidFill>
            <a:ln>
              <a:noFill/>
            </a:ln>
            <a:effectLst/>
          </c:spPr>
          <c:invertIfNegative val="0"/>
          <c:dLbls>
            <c:numFmt formatCode="#,##0" sourceLinked="0"/>
            <c:spPr>
              <a:noFill/>
              <a:ln>
                <a:noFill/>
              </a:ln>
              <a:effectLst/>
            </c:spPr>
            <c:txPr>
              <a:bodyPr rot="0" spcFirstLastPara="1" vertOverflow="clip" horzOverflow="clip" vert="horz" wrap="none" lIns="38100" tIns="19050" rIns="38100" bIns="19050" anchor="t" anchorCtr="0">
                <a:spAutoFit/>
              </a:bodyPr>
              <a:lstStyle/>
              <a:p>
                <a:pPr>
                  <a:defRPr sz="1100" b="1"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numRef>
              <c:f>SELEP!$C$3:$J$3</c:f>
              <c:numCache>
                <c:formatCode>mmm\-yy</c:formatCode>
                <c:ptCount val="8"/>
                <c:pt idx="0">
                  <c:v>43952</c:v>
                </c:pt>
                <c:pt idx="1">
                  <c:v>44013</c:v>
                </c:pt>
                <c:pt idx="2">
                  <c:v>44044</c:v>
                </c:pt>
                <c:pt idx="3">
                  <c:v>44075</c:v>
                </c:pt>
                <c:pt idx="4">
                  <c:v>44105</c:v>
                </c:pt>
                <c:pt idx="5">
                  <c:v>44136</c:v>
                </c:pt>
                <c:pt idx="6">
                  <c:v>44166</c:v>
                </c:pt>
                <c:pt idx="7">
                  <c:v>44197</c:v>
                </c:pt>
              </c:numCache>
            </c:numRef>
          </c:cat>
          <c:val>
            <c:numRef>
              <c:f>SELEP!$C$37:$J$37</c:f>
              <c:numCache>
                <c:formatCode>#,##0</c:formatCode>
                <c:ptCount val="8"/>
                <c:pt idx="0">
                  <c:v>476800</c:v>
                </c:pt>
                <c:pt idx="1">
                  <c:v>299500</c:v>
                </c:pt>
                <c:pt idx="2">
                  <c:v>217700</c:v>
                </c:pt>
                <c:pt idx="3">
                  <c:v>164100</c:v>
                </c:pt>
                <c:pt idx="4">
                  <c:v>133100</c:v>
                </c:pt>
                <c:pt idx="5">
                  <c:v>235300</c:v>
                </c:pt>
                <c:pt idx="6">
                  <c:v>249000</c:v>
                </c:pt>
                <c:pt idx="7">
                  <c:v>284600</c:v>
                </c:pt>
              </c:numCache>
            </c:numRef>
          </c:val>
          <c:extLst>
            <c:ext xmlns:c16="http://schemas.microsoft.com/office/drawing/2014/chart" uri="{C3380CC4-5D6E-409C-BE32-E72D297353CC}">
              <c16:uniqueId val="{00000000-14AA-48EB-BC79-845DE1FF4F56}"/>
            </c:ext>
          </c:extLst>
        </c:ser>
        <c:dLbls>
          <c:showLegendKey val="0"/>
          <c:showVal val="0"/>
          <c:showCatName val="0"/>
          <c:showSerName val="0"/>
          <c:showPercent val="0"/>
          <c:showBubbleSize val="0"/>
        </c:dLbls>
        <c:gapWidth val="19"/>
        <c:overlap val="-27"/>
        <c:axId val="808377160"/>
        <c:axId val="808377488"/>
      </c:barChart>
      <c:catAx>
        <c:axId val="808377160"/>
        <c:scaling>
          <c:orientation val="minMax"/>
        </c:scaling>
        <c:delete val="0"/>
        <c:axPos val="b"/>
        <c:numFmt formatCode="mmm\-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808377488"/>
        <c:crosses val="autoZero"/>
        <c:auto val="0"/>
        <c:lblAlgn val="ctr"/>
        <c:lblOffset val="100"/>
        <c:noMultiLvlLbl val="1"/>
      </c:catAx>
      <c:valAx>
        <c:axId val="8083774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8083771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GB" sz="1400" b="1">
                <a:solidFill>
                  <a:schemeClr val="tx1"/>
                </a:solidFill>
              </a:rPr>
              <a:t>Coronavirus Job Retention Scheme</a:t>
            </a:r>
            <a:r>
              <a:rPr lang="en-GB" sz="1400" b="1" baseline="0">
                <a:solidFill>
                  <a:schemeClr val="tx1"/>
                </a:solidFill>
              </a:rPr>
              <a:t> </a:t>
            </a:r>
            <a:r>
              <a:rPr lang="en-GB" sz="1400" b="1" i="0" baseline="0">
                <a:solidFill>
                  <a:schemeClr val="tx1"/>
                </a:solidFill>
                <a:effectLst/>
              </a:rPr>
              <a:t>by Federated Area</a:t>
            </a:r>
            <a:endParaRPr lang="en-GB" b="1" baseline="0">
              <a:solidFill>
                <a:schemeClr val="tx1"/>
              </a:solidFill>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r>
              <a:rPr lang="en-GB" sz="1100" i="1" baseline="0">
                <a:solidFill>
                  <a:schemeClr val="tx1"/>
                </a:solidFill>
              </a:rPr>
              <a:t>Month-end count of </a:t>
            </a:r>
            <a:r>
              <a:rPr lang="en-GB" sz="1100" i="1">
                <a:solidFill>
                  <a:schemeClr val="tx1"/>
                </a:solidFill>
              </a:rPr>
              <a:t>Furloughs </a:t>
            </a: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manualLayout>
          <c:layoutTarget val="inner"/>
          <c:xMode val="edge"/>
          <c:yMode val="edge"/>
          <c:x val="0.12731685717959826"/>
          <c:y val="0.13261089743589743"/>
          <c:w val="0.75892375345070229"/>
          <c:h val="0.73010047157944324"/>
        </c:manualLayout>
      </c:layout>
      <c:barChart>
        <c:barDir val="bar"/>
        <c:grouping val="clustered"/>
        <c:varyColors val="0"/>
        <c:ser>
          <c:idx val="5"/>
          <c:order val="0"/>
          <c:tx>
            <c:strRef>
              <c:f>'FED AREA'!$C$5</c:f>
              <c:strCache>
                <c:ptCount val="1"/>
                <c:pt idx="0">
                  <c:v>May-20</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'FED AREA'!$B$57:$B$60</c:f>
              <c:strCache>
                <c:ptCount val="4"/>
                <c:pt idx="0">
                  <c:v>ESSEX</c:v>
                </c:pt>
                <c:pt idx="1">
                  <c:v>SOUTH ESSEX</c:v>
                </c:pt>
                <c:pt idx="2">
                  <c:v>KENT &amp; MEDWAY</c:v>
                </c:pt>
                <c:pt idx="3">
                  <c:v>EAST SUSSEX</c:v>
                </c:pt>
              </c:strCache>
            </c:strRef>
          </c:cat>
          <c:val>
            <c:numRef>
              <c:f>('FED AREA'!$C$15,'FED AREA'!$C$23,'FED AREA'!$C$39,'FED AREA'!$C$47)</c:f>
              <c:numCache>
                <c:formatCode>#,##0</c:formatCode>
                <c:ptCount val="4"/>
                <c:pt idx="0">
                  <c:v>132800</c:v>
                </c:pt>
                <c:pt idx="1">
                  <c:v>83900</c:v>
                </c:pt>
                <c:pt idx="2">
                  <c:v>201300</c:v>
                </c:pt>
                <c:pt idx="3">
                  <c:v>58800</c:v>
                </c:pt>
              </c:numCache>
            </c:numRef>
          </c:val>
          <c:extLst>
            <c:ext xmlns:c16="http://schemas.microsoft.com/office/drawing/2014/chart" uri="{C3380CC4-5D6E-409C-BE32-E72D297353CC}">
              <c16:uniqueId val="{00000000-9B24-489B-9F0D-912E7FB4E026}"/>
            </c:ext>
          </c:extLst>
        </c:ser>
        <c:ser>
          <c:idx val="4"/>
          <c:order val="1"/>
          <c:tx>
            <c:strRef>
              <c:f>'FED AREA'!$D$5</c:f>
              <c:strCache>
                <c:ptCount val="1"/>
                <c:pt idx="0">
                  <c:v>Jul-20</c:v>
                </c:pt>
              </c:strCache>
            </c:strRef>
          </c:tx>
          <c:spPr>
            <a:solidFill>
              <a:schemeClr val="accent5"/>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0BCE-4C54-AE0E-56381053B47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'FED AREA'!$B$57:$B$60</c:f>
              <c:strCache>
                <c:ptCount val="4"/>
                <c:pt idx="0">
                  <c:v>ESSEX</c:v>
                </c:pt>
                <c:pt idx="1">
                  <c:v>SOUTH ESSEX</c:v>
                </c:pt>
                <c:pt idx="2">
                  <c:v>KENT &amp; MEDWAY</c:v>
                </c:pt>
                <c:pt idx="3">
                  <c:v>EAST SUSSEX</c:v>
                </c:pt>
              </c:strCache>
            </c:strRef>
          </c:cat>
          <c:val>
            <c:numRef>
              <c:f>('FED AREA'!$D$15,'FED AREA'!$D$23,'FED AREA'!$D$39,'FED AREA'!$D$47)</c:f>
              <c:numCache>
                <c:formatCode>#,##0</c:formatCode>
                <c:ptCount val="4"/>
                <c:pt idx="0">
                  <c:v>85100</c:v>
                </c:pt>
                <c:pt idx="1">
                  <c:v>52400</c:v>
                </c:pt>
                <c:pt idx="2">
                  <c:v>124400</c:v>
                </c:pt>
                <c:pt idx="3">
                  <c:v>37600</c:v>
                </c:pt>
              </c:numCache>
            </c:numRef>
          </c:val>
          <c:extLst>
            <c:ext xmlns:c16="http://schemas.microsoft.com/office/drawing/2014/chart" uri="{C3380CC4-5D6E-409C-BE32-E72D297353CC}">
              <c16:uniqueId val="{00000000-566E-4684-90A9-7B7202C4467E}"/>
            </c:ext>
          </c:extLst>
        </c:ser>
        <c:ser>
          <c:idx val="0"/>
          <c:order val="4"/>
          <c:tx>
            <c:strRef>
              <c:f>'FED AREA'!$G$5</c:f>
              <c:strCache>
                <c:ptCount val="1"/>
                <c:pt idx="0">
                  <c:v>Oct-20</c:v>
                </c:pt>
              </c:strCache>
            </c:strRef>
          </c:tx>
          <c:spPr>
            <a:solidFill>
              <a:schemeClr val="accent6">
                <a:lumMod val="60000"/>
                <a:lumOff val="40000"/>
              </a:schemeClr>
            </a:solidFill>
            <a:ln>
              <a:noFill/>
            </a:ln>
            <a:effectLst/>
          </c:spPr>
          <c:invertIfNegative val="0"/>
          <c:dPt>
            <c:idx val="0"/>
            <c:invertIfNegative val="0"/>
            <c:bubble3D val="0"/>
            <c:spPr>
              <a:solidFill>
                <a:schemeClr val="accent6">
                  <a:lumMod val="60000"/>
                  <a:lumOff val="40000"/>
                </a:schemeClr>
              </a:solidFill>
              <a:ln>
                <a:noFill/>
              </a:ln>
              <a:effectLst/>
            </c:spPr>
            <c:extLst>
              <c:ext xmlns:c16="http://schemas.microsoft.com/office/drawing/2014/chart" uri="{C3380CC4-5D6E-409C-BE32-E72D297353CC}">
                <c16:uniqueId val="{00000007-0BCE-4C54-AE0E-56381053B47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'FED AREA'!$B$57:$B$60</c:f>
              <c:strCache>
                <c:ptCount val="4"/>
                <c:pt idx="0">
                  <c:v>ESSEX</c:v>
                </c:pt>
                <c:pt idx="1">
                  <c:v>SOUTH ESSEX</c:v>
                </c:pt>
                <c:pt idx="2">
                  <c:v>KENT &amp; MEDWAY</c:v>
                </c:pt>
                <c:pt idx="3">
                  <c:v>EAST SUSSEX</c:v>
                </c:pt>
              </c:strCache>
            </c:strRef>
          </c:cat>
          <c:val>
            <c:numRef>
              <c:f>('FED AREA'!$G$15,'FED AREA'!$G$23,'FED AREA'!$G$39,'FED AREA'!$G$47)</c:f>
              <c:numCache>
                <c:formatCode>#,##0</c:formatCode>
                <c:ptCount val="4"/>
                <c:pt idx="0">
                  <c:v>39500</c:v>
                </c:pt>
                <c:pt idx="1">
                  <c:v>24300</c:v>
                </c:pt>
                <c:pt idx="2">
                  <c:v>53900</c:v>
                </c:pt>
                <c:pt idx="3">
                  <c:v>15400</c:v>
                </c:pt>
              </c:numCache>
            </c:numRef>
          </c:val>
          <c:extLst>
            <c:ext xmlns:c16="http://schemas.microsoft.com/office/drawing/2014/chart" uri="{C3380CC4-5D6E-409C-BE32-E72D297353CC}">
              <c16:uniqueId val="{00000002-0635-4EE6-B6EC-1CA85AF4D16C}"/>
            </c:ext>
          </c:extLst>
        </c:ser>
        <c:ser>
          <c:idx val="6"/>
          <c:order val="7"/>
          <c:tx>
            <c:strRef>
              <c:f>'FED AREA'!$J$5</c:f>
              <c:strCache>
                <c:ptCount val="1"/>
                <c:pt idx="0">
                  <c:v>Jan-21</c:v>
                </c:pt>
              </c:strCache>
            </c:strRef>
          </c:tx>
          <c:spPr>
            <a:solidFill>
              <a:schemeClr val="accent2"/>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B-0BCE-4C54-AE0E-56381053B47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'FED AREA'!$B$57:$B$60</c:f>
              <c:strCache>
                <c:ptCount val="4"/>
                <c:pt idx="0">
                  <c:v>ESSEX</c:v>
                </c:pt>
                <c:pt idx="1">
                  <c:v>SOUTH ESSEX</c:v>
                </c:pt>
                <c:pt idx="2">
                  <c:v>KENT &amp; MEDWAY</c:v>
                </c:pt>
                <c:pt idx="3">
                  <c:v>EAST SUSSEX</c:v>
                </c:pt>
              </c:strCache>
            </c:strRef>
          </c:cat>
          <c:val>
            <c:numRef>
              <c:f>('FED AREA'!$J$15,'FED AREA'!$J$23,'FED AREA'!$J$39,'FED AREA'!$J$47)</c:f>
              <c:numCache>
                <c:formatCode>#,##0</c:formatCode>
                <c:ptCount val="4"/>
                <c:pt idx="0">
                  <c:v>79800</c:v>
                </c:pt>
                <c:pt idx="1">
                  <c:v>49400</c:v>
                </c:pt>
                <c:pt idx="2">
                  <c:v>119300</c:v>
                </c:pt>
                <c:pt idx="3">
                  <c:v>36100</c:v>
                </c:pt>
              </c:numCache>
            </c:numRef>
          </c:val>
          <c:extLst>
            <c:ext xmlns:c16="http://schemas.microsoft.com/office/drawing/2014/chart" uri="{C3380CC4-5D6E-409C-BE32-E72D297353CC}">
              <c16:uniqueId val="{00000004-0635-4EE6-B6EC-1CA85AF4D16C}"/>
            </c:ext>
          </c:extLst>
        </c:ser>
        <c:dLbls>
          <c:showLegendKey val="0"/>
          <c:showVal val="0"/>
          <c:showCatName val="0"/>
          <c:showSerName val="0"/>
          <c:showPercent val="0"/>
          <c:showBubbleSize val="0"/>
        </c:dLbls>
        <c:gapWidth val="150"/>
        <c:overlap val="-15"/>
        <c:axId val="808377160"/>
        <c:axId val="808377488"/>
        <c:extLst>
          <c:ext xmlns:c15="http://schemas.microsoft.com/office/drawing/2012/chart" uri="{02D57815-91ED-43cb-92C2-25804820EDAC}">
            <c15:filteredBarSeries>
              <c15:ser>
                <c:idx val="3"/>
                <c:order val="2"/>
                <c:tx>
                  <c:strRef>
                    <c:extLst>
                      <c:ext uri="{02D57815-91ED-43cb-92C2-25804820EDAC}">
                        <c15:formulaRef>
                          <c15:sqref>'FED AREA'!$E$5</c15:sqref>
                        </c15:formulaRef>
                      </c:ext>
                    </c:extLst>
                    <c:strCache>
                      <c:ptCount val="1"/>
                      <c:pt idx="0">
                        <c:v>Aug-20</c:v>
                      </c:pt>
                    </c:strCache>
                  </c:strRef>
                </c:tx>
                <c:spPr>
                  <a:solidFill>
                    <a:schemeClr val="accent4"/>
                  </a:solidFill>
                  <a:ln>
                    <a:noFill/>
                  </a:ln>
                  <a:effectLst/>
                </c:spPr>
                <c:invertIfNegative val="0"/>
                <c:dPt>
                  <c:idx val="0"/>
                  <c:invertIfNegative val="0"/>
                  <c:bubble3D val="0"/>
                  <c:spPr>
                    <a:solidFill>
                      <a:schemeClr val="accent4"/>
                    </a:solidFill>
                    <a:ln>
                      <a:noFill/>
                    </a:ln>
                    <a:effectLst/>
                  </c:spPr>
                  <c:extLst>
                    <c:ext xmlns:c16="http://schemas.microsoft.com/office/drawing/2014/chart" uri="{C3380CC4-5D6E-409C-BE32-E72D297353CC}">
                      <c16:uniqueId val="{00000003-0BCE-4C54-AE0E-56381053B47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'FED AREA'!$B$57:$B$60</c15:sqref>
                        </c15:formulaRef>
                      </c:ext>
                    </c:extLst>
                    <c:strCache>
                      <c:ptCount val="4"/>
                      <c:pt idx="0">
                        <c:v>ESSEX</c:v>
                      </c:pt>
                      <c:pt idx="1">
                        <c:v>SOUTH ESSEX</c:v>
                      </c:pt>
                      <c:pt idx="2">
                        <c:v>KENT &amp; MEDWAY</c:v>
                      </c:pt>
                      <c:pt idx="3">
                        <c:v>EAST SUSSEX</c:v>
                      </c:pt>
                    </c:strCache>
                  </c:strRef>
                </c:cat>
                <c:val>
                  <c:numRef>
                    <c:extLst>
                      <c:ext uri="{02D57815-91ED-43cb-92C2-25804820EDAC}">
                        <c15:formulaRef>
                          <c15:sqref>('FED AREA'!$E$15,'FED AREA'!$E$23,'FED AREA'!$E$39,'FED AREA'!$E$47)</c15:sqref>
                        </c15:formulaRef>
                      </c:ext>
                    </c:extLst>
                    <c:numCache>
                      <c:formatCode>#,##0</c:formatCode>
                      <c:ptCount val="4"/>
                      <c:pt idx="0">
                        <c:v>62900</c:v>
                      </c:pt>
                      <c:pt idx="1">
                        <c:v>38300</c:v>
                      </c:pt>
                      <c:pt idx="2">
                        <c:v>90000</c:v>
                      </c:pt>
                      <c:pt idx="3">
                        <c:v>26500</c:v>
                      </c:pt>
                    </c:numCache>
                  </c:numRef>
                </c:val>
                <c:extLst>
                  <c:ext xmlns:c16="http://schemas.microsoft.com/office/drawing/2014/chart" uri="{C3380CC4-5D6E-409C-BE32-E72D297353CC}">
                    <c16:uniqueId val="{00000000-8EE6-4529-B56C-EB443186724C}"/>
                  </c:ext>
                </c:extLst>
              </c15:ser>
            </c15:filteredBarSeries>
            <c15:filteredBarSeries>
              <c15:ser>
                <c:idx val="2"/>
                <c:order val="3"/>
                <c:tx>
                  <c:strRef>
                    <c:extLst>
                      <c:ext xmlns:c15="http://schemas.microsoft.com/office/drawing/2012/chart" uri="{02D57815-91ED-43cb-92C2-25804820EDAC}">
                        <c15:formulaRef>
                          <c15:sqref>'FED AREA'!$F$5</c15:sqref>
                        </c15:formulaRef>
                      </c:ext>
                    </c:extLst>
                    <c:strCache>
                      <c:ptCount val="1"/>
                      <c:pt idx="0">
                        <c:v>Sep-20</c:v>
                      </c:pt>
                    </c:strCache>
                  </c:strRef>
                </c:tx>
                <c:spPr>
                  <a:solidFill>
                    <a:schemeClr val="accent3"/>
                  </a:solidFill>
                  <a:ln>
                    <a:noFill/>
                  </a:ln>
                  <a:effectLst/>
                </c:spPr>
                <c:invertIfNegative val="0"/>
                <c:dPt>
                  <c:idx val="0"/>
                  <c:invertIfNegative val="0"/>
                  <c:bubble3D val="0"/>
                  <c:spPr>
                    <a:solidFill>
                      <a:schemeClr val="accent3"/>
                    </a:solidFill>
                    <a:ln>
                      <a:noFill/>
                    </a:ln>
                    <a:effectLst/>
                  </c:spPr>
                  <c:extLst>
                    <c:ext xmlns:c16="http://schemas.microsoft.com/office/drawing/2014/chart" uri="{C3380CC4-5D6E-409C-BE32-E72D297353CC}">
                      <c16:uniqueId val="{00000005-0BCE-4C54-AE0E-56381053B47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ormulaRef>
                          <c15:sqref>'FED AREA'!$B$57:$B$60</c15:sqref>
                        </c15:formulaRef>
                      </c:ext>
                    </c:extLst>
                    <c:strCache>
                      <c:ptCount val="4"/>
                      <c:pt idx="0">
                        <c:v>ESSEX</c:v>
                      </c:pt>
                      <c:pt idx="1">
                        <c:v>SOUTH ESSEX</c:v>
                      </c:pt>
                      <c:pt idx="2">
                        <c:v>KENT &amp; MEDWAY</c:v>
                      </c:pt>
                      <c:pt idx="3">
                        <c:v>EAST SUSSEX</c:v>
                      </c:pt>
                    </c:strCache>
                  </c:strRef>
                </c:cat>
                <c:val>
                  <c:numRef>
                    <c:extLst>
                      <c:ext xmlns:c15="http://schemas.microsoft.com/office/drawing/2012/chart" uri="{02D57815-91ED-43cb-92C2-25804820EDAC}">
                        <c15:formulaRef>
                          <c15:sqref>('FED AREA'!$F$15,'FED AREA'!$F$23,'FED AREA'!$F$39,'FED AREA'!$F$47)</c15:sqref>
                        </c15:formulaRef>
                      </c:ext>
                    </c:extLst>
                    <c:numCache>
                      <c:formatCode>#,##0</c:formatCode>
                      <c:ptCount val="4"/>
                      <c:pt idx="0">
                        <c:v>48400</c:v>
                      </c:pt>
                      <c:pt idx="1">
                        <c:v>29900</c:v>
                      </c:pt>
                      <c:pt idx="2">
                        <c:v>66500</c:v>
                      </c:pt>
                      <c:pt idx="3">
                        <c:v>19300</c:v>
                      </c:pt>
                    </c:numCache>
                  </c:numRef>
                </c:val>
                <c:extLst>
                  <c:ext xmlns:c16="http://schemas.microsoft.com/office/drawing/2014/chart" uri="{C3380CC4-5D6E-409C-BE32-E72D297353CC}">
                    <c16:uniqueId val="{00000002-D73C-4CC8-B029-0BFB9444CFFC}"/>
                  </c:ext>
                </c:extLst>
              </c15:ser>
            </c15:filteredBarSeries>
            <c15:filteredBarSeries>
              <c15:ser>
                <c:idx val="1"/>
                <c:order val="5"/>
                <c:tx>
                  <c:strRef>
                    <c:extLst>
                      <c:ext xmlns:c15="http://schemas.microsoft.com/office/drawing/2012/chart" uri="{02D57815-91ED-43cb-92C2-25804820EDAC}">
                        <c15:formulaRef>
                          <c15:sqref>'FED AREA'!$H$5</c15:sqref>
                        </c15:formulaRef>
                      </c:ext>
                    </c:extLst>
                    <c:strCache>
                      <c:ptCount val="1"/>
                      <c:pt idx="0">
                        <c:v>Nov-20</c:v>
                      </c:pt>
                    </c:strCache>
                  </c:strRef>
                </c:tx>
                <c:spPr>
                  <a:solidFill>
                    <a:schemeClr val="accent2"/>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9-0BCE-4C54-AE0E-56381053B47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ormulaRef>
                          <c15:sqref>'FED AREA'!$B$57:$B$60</c15:sqref>
                        </c15:formulaRef>
                      </c:ext>
                    </c:extLst>
                    <c:strCache>
                      <c:ptCount val="4"/>
                      <c:pt idx="0">
                        <c:v>ESSEX</c:v>
                      </c:pt>
                      <c:pt idx="1">
                        <c:v>SOUTH ESSEX</c:v>
                      </c:pt>
                      <c:pt idx="2">
                        <c:v>KENT &amp; MEDWAY</c:v>
                      </c:pt>
                      <c:pt idx="3">
                        <c:v>EAST SUSSEX</c:v>
                      </c:pt>
                    </c:strCache>
                  </c:strRef>
                </c:cat>
                <c:val>
                  <c:numRef>
                    <c:extLst>
                      <c:ext xmlns:c15="http://schemas.microsoft.com/office/drawing/2012/chart" uri="{02D57815-91ED-43cb-92C2-25804820EDAC}">
                        <c15:formulaRef>
                          <c15:sqref>('FED AREA'!$H$15,'FED AREA'!$H$23,'FED AREA'!$H$39,'FED AREA'!$H$47)</c15:sqref>
                        </c15:formulaRef>
                      </c:ext>
                    </c:extLst>
                    <c:numCache>
                      <c:formatCode>#,##0</c:formatCode>
                      <c:ptCount val="4"/>
                      <c:pt idx="0">
                        <c:v>66800</c:v>
                      </c:pt>
                      <c:pt idx="1">
                        <c:v>41700</c:v>
                      </c:pt>
                      <c:pt idx="2">
                        <c:v>97400</c:v>
                      </c:pt>
                      <c:pt idx="3">
                        <c:v>29400</c:v>
                      </c:pt>
                    </c:numCache>
                  </c:numRef>
                </c:val>
                <c:extLst>
                  <c:ext xmlns:c16="http://schemas.microsoft.com/office/drawing/2014/chart" uri="{C3380CC4-5D6E-409C-BE32-E72D297353CC}">
                    <c16:uniqueId val="{00000003-0635-4EE6-B6EC-1CA85AF4D16C}"/>
                  </c:ext>
                </c:extLst>
              </c15:ser>
            </c15:filteredBarSeries>
            <c15:filteredBarSeries>
              <c15:ser>
                <c:idx val="7"/>
                <c:order val="6"/>
                <c:tx>
                  <c:strRef>
                    <c:extLst>
                      <c:ext xmlns:c15="http://schemas.microsoft.com/office/drawing/2012/chart" uri="{02D57815-91ED-43cb-92C2-25804820EDAC}">
                        <c15:formulaRef>
                          <c15:sqref>'FED AREA'!$I$5</c15:sqref>
                        </c15:formulaRef>
                      </c:ext>
                    </c:extLst>
                    <c:strCache>
                      <c:ptCount val="1"/>
                      <c:pt idx="0">
                        <c:v>Dec-20</c:v>
                      </c:pt>
                    </c:strCache>
                  </c:strRef>
                </c:tx>
                <c:spPr>
                  <a:solidFill>
                    <a:schemeClr val="accent2">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extLst>
                      <c:ext xmlns:c15="http://schemas.microsoft.com/office/drawing/2012/chart" uri="{02D57815-91ED-43cb-92C2-25804820EDAC}">
                        <c15:formulaRef>
                          <c15:sqref>('FED AREA'!$I$15,'FED AREA'!$I$23,'FED AREA'!$I$39,'FED AREA'!$I$47)</c15:sqref>
                        </c15:formulaRef>
                      </c:ext>
                    </c:extLst>
                    <c:numCache>
                      <c:formatCode>#,##0</c:formatCode>
                      <c:ptCount val="4"/>
                      <c:pt idx="0">
                        <c:v>68300</c:v>
                      </c:pt>
                      <c:pt idx="1">
                        <c:v>44600</c:v>
                      </c:pt>
                      <c:pt idx="2">
                        <c:v>105500</c:v>
                      </c:pt>
                      <c:pt idx="3">
                        <c:v>30600</c:v>
                      </c:pt>
                    </c:numCache>
                  </c:numRef>
                </c:val>
                <c:extLst>
                  <c:ext xmlns:c16="http://schemas.microsoft.com/office/drawing/2014/chart" uri="{C3380CC4-5D6E-409C-BE32-E72D297353CC}">
                    <c16:uniqueId val="{0000000E-AF46-4581-99A1-8764922208C0}"/>
                  </c:ext>
                </c:extLst>
              </c15:ser>
            </c15:filteredBarSeries>
          </c:ext>
        </c:extLst>
      </c:barChart>
      <c:catAx>
        <c:axId val="808377160"/>
        <c:scaling>
          <c:orientation val="minMax"/>
        </c:scaling>
        <c:delete val="0"/>
        <c:axPos val="l"/>
        <c:numFmt formatCode="General" sourceLinked="1"/>
        <c:majorTickMark val="cross"/>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808377488"/>
        <c:crosses val="autoZero"/>
        <c:auto val="1"/>
        <c:lblAlgn val="ctr"/>
        <c:lblOffset val="100"/>
        <c:noMultiLvlLbl val="0"/>
      </c:catAx>
      <c:valAx>
        <c:axId val="80837748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808377160"/>
        <c:crosses val="autoZero"/>
        <c:crossBetween val="between"/>
      </c:valAx>
      <c:spPr>
        <a:noFill/>
        <a:ln>
          <a:noFill/>
        </a:ln>
        <a:effectLst/>
      </c:spPr>
    </c:plotArea>
    <c:legend>
      <c:legendPos val="r"/>
      <c:layout>
        <c:manualLayout>
          <c:xMode val="edge"/>
          <c:yMode val="edge"/>
          <c:x val="0.83807662718027987"/>
          <c:y val="0.31054156862886256"/>
          <c:w val="0.12348362760397921"/>
          <c:h val="0.20696180750115842"/>
        </c:manualLayout>
      </c:layout>
      <c:overlay val="0"/>
      <c:spPr>
        <a:solidFill>
          <a:schemeClr val="bg1"/>
        </a:solidFill>
        <a:ln>
          <a:solidFill>
            <a:schemeClr val="bg2">
              <a:lumMod val="75000"/>
            </a:schemeClr>
          </a:solid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b="1">
                <a:solidFill>
                  <a:schemeClr val="tx1"/>
                </a:solidFill>
              </a:rPr>
              <a:t>Coronavirus Job Retention Scheme - January 2021</a:t>
            </a:r>
          </a:p>
          <a:p>
            <a:pPr>
              <a:defRPr>
                <a:solidFill>
                  <a:schemeClr val="tx1"/>
                </a:solidFill>
              </a:defRPr>
            </a:pPr>
            <a:r>
              <a:rPr lang="en-US" sz="1100" i="1">
                <a:solidFill>
                  <a:schemeClr val="tx1"/>
                </a:solidFill>
              </a:rPr>
              <a:t>Percentage of Eligible Employments on Furough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25187424344537152"/>
          <c:y val="0.13279043209876543"/>
          <c:w val="0.68369494616779014"/>
          <c:h val="0.81981898148148136"/>
        </c:manualLayout>
      </c:layout>
      <c:barChart>
        <c:barDir val="bar"/>
        <c:grouping val="clustered"/>
        <c:varyColors val="0"/>
        <c:ser>
          <c:idx val="6"/>
          <c:order val="0"/>
          <c:tx>
            <c:strRef>
              <c:f>'TAKE UP'!$I$3</c:f>
              <c:strCache>
                <c:ptCount val="1"/>
                <c:pt idx="0">
                  <c:v>Jan-21</c:v>
                </c:pt>
              </c:strCache>
            </c:strRef>
          </c:tx>
          <c:spPr>
            <a:solidFill>
              <a:schemeClr val="accent1">
                <a:lumMod val="60000"/>
                <a:lumOff val="40000"/>
              </a:schemeClr>
            </a:solidFill>
            <a:ln>
              <a:noFill/>
            </a:ln>
            <a:effectLst/>
          </c:spPr>
          <c:invertIfNegative val="0"/>
          <c:dPt>
            <c:idx val="17"/>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1-AB11-4750-94F1-66B4676C8F17}"/>
              </c:ext>
            </c:extLst>
          </c:dPt>
          <c:dPt>
            <c:idx val="20"/>
            <c:invertIfNegative val="0"/>
            <c:bubble3D val="0"/>
            <c:spPr>
              <a:solidFill>
                <a:schemeClr val="accent2"/>
              </a:solidFill>
              <a:ln>
                <a:noFill/>
              </a:ln>
              <a:effectLst/>
            </c:spPr>
            <c:extLst>
              <c:ext xmlns:c16="http://schemas.microsoft.com/office/drawing/2014/chart" uri="{C3380CC4-5D6E-409C-BE32-E72D297353CC}">
                <c16:uniqueId val="{00000003-AB11-4750-94F1-66B4676C8F17}"/>
              </c:ext>
            </c:extLst>
          </c:dPt>
          <c:dPt>
            <c:idx val="24"/>
            <c:invertIfNegative val="0"/>
            <c:bubble3D val="0"/>
            <c:spPr>
              <a:solidFill>
                <a:srgbClr val="F03010"/>
              </a:solidFill>
              <a:ln>
                <a:noFill/>
              </a:ln>
              <a:effectLst/>
            </c:spPr>
            <c:extLst>
              <c:ext xmlns:c16="http://schemas.microsoft.com/office/drawing/2014/chart" uri="{C3380CC4-5D6E-409C-BE32-E72D297353CC}">
                <c16:uniqueId val="{00000005-AB11-4750-94F1-66B4676C8F17}"/>
              </c:ext>
            </c:extLst>
          </c:dPt>
          <c:dPt>
            <c:idx val="29"/>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7-AB11-4750-94F1-66B4676C8F1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'TAKE UP'!$B$4:$B$37</c:f>
              <c:strCache>
                <c:ptCount val="34"/>
                <c:pt idx="0">
                  <c:v>Epping Forest</c:v>
                </c:pt>
                <c:pt idx="1">
                  <c:v>Rother</c:v>
                </c:pt>
                <c:pt idx="2">
                  <c:v>Eastbourne</c:v>
                </c:pt>
                <c:pt idx="3">
                  <c:v>Uttlesford</c:v>
                </c:pt>
                <c:pt idx="4">
                  <c:v>Canterbury</c:v>
                </c:pt>
                <c:pt idx="5">
                  <c:v>Braintree</c:v>
                </c:pt>
                <c:pt idx="6">
                  <c:v>Wealden</c:v>
                </c:pt>
                <c:pt idx="7">
                  <c:v>Lewes</c:v>
                </c:pt>
                <c:pt idx="8">
                  <c:v>Thanet</c:v>
                </c:pt>
                <c:pt idx="9">
                  <c:v>Maldon</c:v>
                </c:pt>
                <c:pt idx="10">
                  <c:v>Hastings</c:v>
                </c:pt>
                <c:pt idx="11">
                  <c:v>Harlow</c:v>
                </c:pt>
                <c:pt idx="12">
                  <c:v>Tunbridge Wells</c:v>
                </c:pt>
                <c:pt idx="13">
                  <c:v>Southend-on-Sea</c:v>
                </c:pt>
                <c:pt idx="14">
                  <c:v>Ashford</c:v>
                </c:pt>
                <c:pt idx="15">
                  <c:v>Castle Point</c:v>
                </c:pt>
                <c:pt idx="16">
                  <c:v>Sevenoaks</c:v>
                </c:pt>
                <c:pt idx="17">
                  <c:v>Tendring</c:v>
                </c:pt>
                <c:pt idx="18">
                  <c:v>Folkestone and Hythe</c:v>
                </c:pt>
                <c:pt idx="19">
                  <c:v>Maidstone</c:v>
                </c:pt>
                <c:pt idx="20">
                  <c:v>SELEP Average</c:v>
                </c:pt>
                <c:pt idx="21">
                  <c:v>Thurrock</c:v>
                </c:pt>
                <c:pt idx="22">
                  <c:v>Rochford</c:v>
                </c:pt>
                <c:pt idx="23">
                  <c:v>Dover</c:v>
                </c:pt>
                <c:pt idx="24">
                  <c:v>ENGLAND Average</c:v>
                </c:pt>
                <c:pt idx="25">
                  <c:v>Gravesham</c:v>
                </c:pt>
                <c:pt idx="26">
                  <c:v>Dartford</c:v>
                </c:pt>
                <c:pt idx="27">
                  <c:v>Brentwood</c:v>
                </c:pt>
                <c:pt idx="28">
                  <c:v>Basildon</c:v>
                </c:pt>
                <c:pt idx="29">
                  <c:v>Tonbridge and Malling</c:v>
                </c:pt>
                <c:pt idx="30">
                  <c:v>Chelmsford</c:v>
                </c:pt>
                <c:pt idx="31">
                  <c:v>Colchester</c:v>
                </c:pt>
                <c:pt idx="32">
                  <c:v>Medway</c:v>
                </c:pt>
                <c:pt idx="33">
                  <c:v>Swale</c:v>
                </c:pt>
              </c:strCache>
            </c:strRef>
          </c:cat>
          <c:val>
            <c:numRef>
              <c:f>'TAKE UP'!$I$4:$I$37</c:f>
              <c:numCache>
                <c:formatCode>0.0%</c:formatCode>
                <c:ptCount val="34"/>
                <c:pt idx="0">
                  <c:v>0.18343352485967651</c:v>
                </c:pt>
                <c:pt idx="1">
                  <c:v>0.17889038414484953</c:v>
                </c:pt>
                <c:pt idx="2">
                  <c:v>0.17288687079620232</c:v>
                </c:pt>
                <c:pt idx="3">
                  <c:v>0.17118573493031572</c:v>
                </c:pt>
                <c:pt idx="4">
                  <c:v>0.16797813847825371</c:v>
                </c:pt>
                <c:pt idx="5">
                  <c:v>0.16733954377505456</c:v>
                </c:pt>
                <c:pt idx="6">
                  <c:v>0.16666405552335145</c:v>
                </c:pt>
                <c:pt idx="7">
                  <c:v>0.16563455754113693</c:v>
                </c:pt>
                <c:pt idx="8">
                  <c:v>0.16393503342778301</c:v>
                </c:pt>
                <c:pt idx="9">
                  <c:v>0.16339751013317894</c:v>
                </c:pt>
                <c:pt idx="10">
                  <c:v>0.16304436972033134</c:v>
                </c:pt>
                <c:pt idx="11">
                  <c:v>0.16110266411053084</c:v>
                </c:pt>
                <c:pt idx="12">
                  <c:v>0.15785300880044398</c:v>
                </c:pt>
                <c:pt idx="13">
                  <c:v>0.15742532388482386</c:v>
                </c:pt>
                <c:pt idx="14">
                  <c:v>0.1572541218517145</c:v>
                </c:pt>
                <c:pt idx="15">
                  <c:v>0.15690150496824015</c:v>
                </c:pt>
                <c:pt idx="16">
                  <c:v>0.15676590295879636</c:v>
                </c:pt>
                <c:pt idx="17">
                  <c:v>0.15586619705458327</c:v>
                </c:pt>
                <c:pt idx="18">
                  <c:v>0.15569856757317832</c:v>
                </c:pt>
                <c:pt idx="19">
                  <c:v>0.15547452448999705</c:v>
                </c:pt>
                <c:pt idx="20">
                  <c:v>0.154</c:v>
                </c:pt>
                <c:pt idx="21">
                  <c:v>0.15338265759100325</c:v>
                </c:pt>
                <c:pt idx="22">
                  <c:v>0.1532499465469318</c:v>
                </c:pt>
                <c:pt idx="23">
                  <c:v>0.15055387713997986</c:v>
                </c:pt>
                <c:pt idx="24">
                  <c:v>0.15</c:v>
                </c:pt>
                <c:pt idx="25">
                  <c:v>0.148227578209748</c:v>
                </c:pt>
                <c:pt idx="26">
                  <c:v>0.14714262381358548</c:v>
                </c:pt>
                <c:pt idx="27">
                  <c:v>0.1466133663645065</c:v>
                </c:pt>
                <c:pt idx="28">
                  <c:v>0.14449874061263102</c:v>
                </c:pt>
                <c:pt idx="29">
                  <c:v>0.14332698921499884</c:v>
                </c:pt>
                <c:pt idx="30">
                  <c:v>0.14330606720414288</c:v>
                </c:pt>
                <c:pt idx="31">
                  <c:v>0.14228302299605025</c:v>
                </c:pt>
                <c:pt idx="32">
                  <c:v>0.13468366495889431</c:v>
                </c:pt>
                <c:pt idx="33">
                  <c:v>0.12630314002122481</c:v>
                </c:pt>
              </c:numCache>
            </c:numRef>
          </c:val>
          <c:extLst>
            <c:ext xmlns:c16="http://schemas.microsoft.com/office/drawing/2014/chart" uri="{C3380CC4-5D6E-409C-BE32-E72D297353CC}">
              <c16:uniqueId val="{00000008-71D3-43F4-9CF0-D498702338DC}"/>
            </c:ext>
          </c:extLst>
        </c:ser>
        <c:dLbls>
          <c:showLegendKey val="0"/>
          <c:showVal val="0"/>
          <c:showCatName val="0"/>
          <c:showSerName val="0"/>
          <c:showPercent val="0"/>
          <c:showBubbleSize val="0"/>
        </c:dLbls>
        <c:gapWidth val="70"/>
        <c:axId val="1044987880"/>
        <c:axId val="1044988208"/>
      </c:barChart>
      <c:catAx>
        <c:axId val="1044987880"/>
        <c:scaling>
          <c:orientation val="maxMin"/>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1044988208"/>
        <c:crosses val="autoZero"/>
        <c:auto val="1"/>
        <c:lblAlgn val="ctr"/>
        <c:lblOffset val="100"/>
        <c:noMultiLvlLbl val="0"/>
      </c:catAx>
      <c:valAx>
        <c:axId val="1044988208"/>
        <c:scaling>
          <c:orientation val="minMax"/>
        </c:scaling>
        <c:delete val="0"/>
        <c:axPos val="t"/>
        <c:majorGridlines>
          <c:spPr>
            <a:ln w="9525" cap="flat" cmpd="sng" algn="ctr">
              <a:solidFill>
                <a:schemeClr val="bg2">
                  <a:lumMod val="7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1044987880"/>
        <c:crosses val="autoZero"/>
        <c:crossBetween val="between"/>
      </c:valAx>
      <c:spPr>
        <a:noFill/>
        <a:ln>
          <a:solidFill>
            <a:schemeClr val="bg2">
              <a:lumMod val="75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sz="1400" b="1" i="0" baseline="0">
                <a:solidFill>
                  <a:schemeClr val="tx1"/>
                </a:solidFill>
                <a:effectLst/>
              </a:rPr>
              <a:t>Coronavirus Job Retention Scheme - January 2021</a:t>
            </a:r>
          </a:p>
          <a:p>
            <a:pPr>
              <a:defRPr/>
            </a:pPr>
            <a:r>
              <a:rPr lang="en-US" sz="1100" b="0" i="1" baseline="0">
                <a:solidFill>
                  <a:schemeClr val="tx1"/>
                </a:solidFill>
                <a:effectLst/>
              </a:rPr>
              <a:t>Gender gap in take-up </a:t>
            </a:r>
            <a:endParaRPr lang="en-GB" sz="1100" i="1">
              <a:solidFill>
                <a:schemeClr val="tx1"/>
              </a:solidFill>
              <a:effectLst/>
            </a:endParaRP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0.2761576647447152"/>
          <c:y val="0.14146761887322223"/>
          <c:w val="0.64858507401096566"/>
          <c:h val="0.83355641009990034"/>
        </c:manualLayout>
      </c:layout>
      <c:barChart>
        <c:barDir val="bar"/>
        <c:grouping val="clustered"/>
        <c:varyColors val="0"/>
        <c:ser>
          <c:idx val="0"/>
          <c:order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dPt>
            <c:idx val="19"/>
            <c:invertIfNegative val="0"/>
            <c:bubble3D val="0"/>
            <c:spPr>
              <a:solidFill>
                <a:schemeClr val="accent2"/>
              </a:solidFill>
              <a:ln w="9525" cap="flat" cmpd="sng" algn="ctr">
                <a:solidFill>
                  <a:schemeClr val="accent1">
                    <a:shade val="95000"/>
                  </a:schemeClr>
                </a:solidFill>
                <a:round/>
              </a:ln>
              <a:effectLst/>
            </c:spPr>
            <c:extLst>
              <c:ext xmlns:c16="http://schemas.microsoft.com/office/drawing/2014/chart" uri="{C3380CC4-5D6E-409C-BE32-E72D297353CC}">
                <c16:uniqueId val="{00000033-4FBD-49DD-8E75-4F123DFE9B8D}"/>
              </c:ext>
            </c:extLst>
          </c:dPt>
          <c:dPt>
            <c:idx val="26"/>
            <c:invertIfNegative val="0"/>
            <c:bubble3D val="0"/>
            <c:spPr>
              <a:solidFill>
                <a:srgbClr val="C00000"/>
              </a:solidFill>
              <a:ln w="9525" cap="flat" cmpd="sng" algn="ctr">
                <a:solidFill>
                  <a:schemeClr val="accent1">
                    <a:shade val="95000"/>
                  </a:schemeClr>
                </a:solidFill>
                <a:round/>
              </a:ln>
              <a:effectLst/>
            </c:spPr>
            <c:extLst>
              <c:ext xmlns:c16="http://schemas.microsoft.com/office/drawing/2014/chart" uri="{C3380CC4-5D6E-409C-BE32-E72D297353CC}">
                <c16:uniqueId val="{0000003A-4FBD-49DD-8E75-4F123DFE9B8D}"/>
              </c:ext>
            </c:extLst>
          </c:dPt>
          <c:dLbls>
            <c:spPr>
              <a:solidFill>
                <a:schemeClr val="bg1"/>
              </a:solid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GENDER!$B$19:$B$52</c:f>
              <c:strCache>
                <c:ptCount val="34"/>
                <c:pt idx="0">
                  <c:v>Basildon</c:v>
                </c:pt>
                <c:pt idx="1">
                  <c:v>Eastbourne</c:v>
                </c:pt>
                <c:pt idx="2">
                  <c:v>Chelmsford</c:v>
                </c:pt>
                <c:pt idx="3">
                  <c:v>Canterbury</c:v>
                </c:pt>
                <c:pt idx="4">
                  <c:v>Thanet</c:v>
                </c:pt>
                <c:pt idx="5">
                  <c:v>Medway</c:v>
                </c:pt>
                <c:pt idx="6">
                  <c:v>Gravesham</c:v>
                </c:pt>
                <c:pt idx="7">
                  <c:v>Swale</c:v>
                </c:pt>
                <c:pt idx="8">
                  <c:v>Rochford</c:v>
                </c:pt>
                <c:pt idx="9">
                  <c:v>Tendring</c:v>
                </c:pt>
                <c:pt idx="10">
                  <c:v>Wealden</c:v>
                </c:pt>
                <c:pt idx="11">
                  <c:v>Dartford</c:v>
                </c:pt>
                <c:pt idx="12">
                  <c:v>Brentwood</c:v>
                </c:pt>
                <c:pt idx="13">
                  <c:v>Southend-on-Sea</c:v>
                </c:pt>
                <c:pt idx="14">
                  <c:v>Epping Forest</c:v>
                </c:pt>
                <c:pt idx="15">
                  <c:v>Castle Point</c:v>
                </c:pt>
                <c:pt idx="16">
                  <c:v>Harlow</c:v>
                </c:pt>
                <c:pt idx="17">
                  <c:v>Braintree</c:v>
                </c:pt>
                <c:pt idx="18">
                  <c:v>Uttlesford</c:v>
                </c:pt>
                <c:pt idx="19">
                  <c:v>SELEP Average</c:v>
                </c:pt>
                <c:pt idx="20">
                  <c:v>Thurrock</c:v>
                </c:pt>
                <c:pt idx="21">
                  <c:v>Tonbridge and Malling</c:v>
                </c:pt>
                <c:pt idx="22">
                  <c:v>Colchester</c:v>
                </c:pt>
                <c:pt idx="23">
                  <c:v>Sevenoaks</c:v>
                </c:pt>
                <c:pt idx="24">
                  <c:v>Maldon</c:v>
                </c:pt>
                <c:pt idx="25">
                  <c:v>Maidstone</c:v>
                </c:pt>
                <c:pt idx="26">
                  <c:v>England Average</c:v>
                </c:pt>
                <c:pt idx="27">
                  <c:v>Rother</c:v>
                </c:pt>
                <c:pt idx="28">
                  <c:v>Dover</c:v>
                </c:pt>
                <c:pt idx="29">
                  <c:v>Hastings</c:v>
                </c:pt>
                <c:pt idx="30">
                  <c:v>Tunbridge Wells</c:v>
                </c:pt>
                <c:pt idx="31">
                  <c:v>Ashford</c:v>
                </c:pt>
                <c:pt idx="32">
                  <c:v>Folkestone and Hythe</c:v>
                </c:pt>
                <c:pt idx="33">
                  <c:v>Lewes</c:v>
                </c:pt>
              </c:strCache>
            </c:strRef>
          </c:cat>
          <c:val>
            <c:numRef>
              <c:f>GENDER!$H$19:$H$52</c:f>
              <c:numCache>
                <c:formatCode>0.0%</c:formatCode>
                <c:ptCount val="34"/>
                <c:pt idx="0">
                  <c:v>3.5894144292365954E-2</c:v>
                </c:pt>
                <c:pt idx="1">
                  <c:v>3.3016259632843853E-2</c:v>
                </c:pt>
                <c:pt idx="2">
                  <c:v>3.1270360456850221E-2</c:v>
                </c:pt>
                <c:pt idx="3">
                  <c:v>3.0116894417121759E-2</c:v>
                </c:pt>
                <c:pt idx="4">
                  <c:v>2.8847427687510668E-2</c:v>
                </c:pt>
                <c:pt idx="5">
                  <c:v>2.5652235262750261E-2</c:v>
                </c:pt>
                <c:pt idx="6">
                  <c:v>2.4306674925873489E-2</c:v>
                </c:pt>
                <c:pt idx="7">
                  <c:v>2.4219094922294765E-2</c:v>
                </c:pt>
                <c:pt idx="8">
                  <c:v>2.3071377692613249E-2</c:v>
                </c:pt>
                <c:pt idx="9">
                  <c:v>2.2919982351490342E-2</c:v>
                </c:pt>
                <c:pt idx="10">
                  <c:v>2.2877629599835442E-2</c:v>
                </c:pt>
                <c:pt idx="11">
                  <c:v>2.1690576337063783E-2</c:v>
                </c:pt>
                <c:pt idx="12">
                  <c:v>2.0194302788371588E-2</c:v>
                </c:pt>
                <c:pt idx="13">
                  <c:v>2.0134513156034428E-2</c:v>
                </c:pt>
                <c:pt idx="14">
                  <c:v>2.0033814197571526E-2</c:v>
                </c:pt>
                <c:pt idx="15">
                  <c:v>1.9642339539532622E-2</c:v>
                </c:pt>
                <c:pt idx="16">
                  <c:v>1.7789978524262812E-2</c:v>
                </c:pt>
                <c:pt idx="17">
                  <c:v>1.766871319490057E-2</c:v>
                </c:pt>
                <c:pt idx="18">
                  <c:v>1.7508611553773146E-2</c:v>
                </c:pt>
                <c:pt idx="19">
                  <c:v>1.7000000000000015E-2</c:v>
                </c:pt>
                <c:pt idx="20">
                  <c:v>1.5301803898646632E-2</c:v>
                </c:pt>
                <c:pt idx="21">
                  <c:v>1.3905874472029137E-2</c:v>
                </c:pt>
                <c:pt idx="22">
                  <c:v>1.35493916797228E-2</c:v>
                </c:pt>
                <c:pt idx="23">
                  <c:v>1.2295913182560264E-2</c:v>
                </c:pt>
                <c:pt idx="24">
                  <c:v>1.1524569408509239E-2</c:v>
                </c:pt>
                <c:pt idx="25">
                  <c:v>1.0944771693442379E-2</c:v>
                </c:pt>
                <c:pt idx="26">
                  <c:v>8.0000000000000071E-3</c:v>
                </c:pt>
                <c:pt idx="27">
                  <c:v>6.2266531111982715E-3</c:v>
                </c:pt>
                <c:pt idx="28">
                  <c:v>2.5503761892607668E-3</c:v>
                </c:pt>
                <c:pt idx="29">
                  <c:v>-1.0390437347916615E-3</c:v>
                </c:pt>
                <c:pt idx="30">
                  <c:v>-5.1037081756578617E-3</c:v>
                </c:pt>
                <c:pt idx="31">
                  <c:v>-5.8394252378190237E-3</c:v>
                </c:pt>
                <c:pt idx="32">
                  <c:v>-6.849070140068636E-3</c:v>
                </c:pt>
                <c:pt idx="33">
                  <c:v>-1.3387809495215675E-2</c:v>
                </c:pt>
              </c:numCache>
            </c:numRef>
          </c:val>
          <c:extLst>
            <c:ext xmlns:c16="http://schemas.microsoft.com/office/drawing/2014/chart" uri="{C3380CC4-5D6E-409C-BE32-E72D297353CC}">
              <c16:uniqueId val="{00000000-3ACD-4529-B643-6D8D7E0801E6}"/>
            </c:ext>
          </c:extLst>
        </c:ser>
        <c:dLbls>
          <c:showLegendKey val="0"/>
          <c:showVal val="0"/>
          <c:showCatName val="0"/>
          <c:showSerName val="0"/>
          <c:showPercent val="0"/>
          <c:showBubbleSize val="0"/>
        </c:dLbls>
        <c:gapWidth val="50"/>
        <c:axId val="898520552"/>
        <c:axId val="899243176"/>
      </c:barChart>
      <c:catAx>
        <c:axId val="89852055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899243176"/>
        <c:crossesAt val="0"/>
        <c:auto val="1"/>
        <c:lblAlgn val="ctr"/>
        <c:lblOffset val="100"/>
        <c:noMultiLvlLbl val="0"/>
      </c:catAx>
      <c:valAx>
        <c:axId val="899243176"/>
        <c:scaling>
          <c:orientation val="minMax"/>
          <c:max val="5.000000000000001E-2"/>
        </c:scaling>
        <c:delete val="0"/>
        <c:axPos val="t"/>
        <c:majorGridlines>
          <c:spPr>
            <a:ln w="9525" cap="flat" cmpd="sng" algn="ctr">
              <a:solidFill>
                <a:schemeClr val="bg2">
                  <a:lumMod val="75000"/>
                </a:schemeClr>
              </a:solidFill>
              <a:round/>
            </a:ln>
            <a:effectLst/>
          </c:spPr>
        </c:majorGridlines>
        <c:numFmt formatCode="0%" sourceLinked="0"/>
        <c:majorTickMark val="none"/>
        <c:minorTickMark val="none"/>
        <c:tickLblPos val="low"/>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89852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GB"/>
              <a:t>Coronavirus Job Restention Scheme - January 2021</a:t>
            </a:r>
          </a:p>
          <a:p>
            <a:pPr>
              <a:defRPr b="1">
                <a:solidFill>
                  <a:schemeClr val="tx1"/>
                </a:solidFill>
              </a:defRPr>
            </a:pPr>
            <a:r>
              <a:rPr lang="en-GB" sz="1100" b="0"/>
              <a:t>Take-up</a:t>
            </a:r>
            <a:r>
              <a:rPr lang="en-GB" sz="1100" b="0" baseline="0"/>
              <a:t> rates by gender</a:t>
            </a:r>
            <a:endParaRPr lang="en-GB" sz="1100" b="0"/>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0617410834057543"/>
          <c:y val="0.19632507177925021"/>
          <c:w val="0.8540619937172258"/>
          <c:h val="0.63221639079531688"/>
        </c:manualLayout>
      </c:layout>
      <c:barChart>
        <c:barDir val="col"/>
        <c:grouping val="clustered"/>
        <c:varyColors val="0"/>
        <c:ser>
          <c:idx val="0"/>
          <c:order val="0"/>
          <c:tx>
            <c:strRef>
              <c:f>GENDER!$C$4</c:f>
              <c:strCache>
                <c:ptCount val="1"/>
                <c:pt idx="0">
                  <c:v>Females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GENDER!$B$5:$B$8</c:f>
              <c:strCache>
                <c:ptCount val="4"/>
                <c:pt idx="0">
                  <c:v>SELEP 
DEC-20</c:v>
                </c:pt>
                <c:pt idx="1">
                  <c:v>SELEP
JAN-21</c:v>
                </c:pt>
                <c:pt idx="2">
                  <c:v>England 
DEC-20</c:v>
                </c:pt>
                <c:pt idx="3">
                  <c:v>England 
Jan-21</c:v>
                </c:pt>
              </c:strCache>
            </c:strRef>
          </c:cat>
          <c:val>
            <c:numRef>
              <c:f>GENDER!$C$5:$C$8</c:f>
              <c:numCache>
                <c:formatCode>0.0%</c:formatCode>
                <c:ptCount val="4"/>
                <c:pt idx="0">
                  <c:v>0.13900000000000001</c:v>
                </c:pt>
                <c:pt idx="1">
                  <c:v>0.16300000000000001</c:v>
                </c:pt>
                <c:pt idx="2">
                  <c:v>0.127</c:v>
                </c:pt>
                <c:pt idx="3">
                  <c:v>0.154</c:v>
                </c:pt>
              </c:numCache>
            </c:numRef>
          </c:val>
          <c:extLst>
            <c:ext xmlns:c16="http://schemas.microsoft.com/office/drawing/2014/chart" uri="{C3380CC4-5D6E-409C-BE32-E72D297353CC}">
              <c16:uniqueId val="{00000000-CAF9-4783-AB7C-E7021BE6084D}"/>
            </c:ext>
          </c:extLst>
        </c:ser>
        <c:ser>
          <c:idx val="1"/>
          <c:order val="1"/>
          <c:tx>
            <c:strRef>
              <c:f>GENDER!$D$4</c:f>
              <c:strCache>
                <c:ptCount val="1"/>
                <c:pt idx="0">
                  <c:v>Males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GENDER!$B$5:$B$8</c:f>
              <c:strCache>
                <c:ptCount val="4"/>
                <c:pt idx="0">
                  <c:v>SELEP 
DEC-20</c:v>
                </c:pt>
                <c:pt idx="1">
                  <c:v>SELEP
JAN-21</c:v>
                </c:pt>
                <c:pt idx="2">
                  <c:v>England 
DEC-20</c:v>
                </c:pt>
                <c:pt idx="3">
                  <c:v>England 
Jan-21</c:v>
                </c:pt>
              </c:strCache>
            </c:strRef>
          </c:cat>
          <c:val>
            <c:numRef>
              <c:f>GENDER!$D$5:$D$8</c:f>
              <c:numCache>
                <c:formatCode>0.0%</c:formatCode>
                <c:ptCount val="4"/>
                <c:pt idx="0">
                  <c:v>0.127</c:v>
                </c:pt>
                <c:pt idx="1">
                  <c:v>0.14599999999999999</c:v>
                </c:pt>
                <c:pt idx="2">
                  <c:v>0.127</c:v>
                </c:pt>
                <c:pt idx="3">
                  <c:v>0.14599999999999999</c:v>
                </c:pt>
              </c:numCache>
            </c:numRef>
          </c:val>
          <c:extLst>
            <c:ext xmlns:c16="http://schemas.microsoft.com/office/drawing/2014/chart" uri="{C3380CC4-5D6E-409C-BE32-E72D297353CC}">
              <c16:uniqueId val="{00000001-CAF9-4783-AB7C-E7021BE6084D}"/>
            </c:ext>
          </c:extLst>
        </c:ser>
        <c:dLbls>
          <c:showLegendKey val="0"/>
          <c:showVal val="0"/>
          <c:showCatName val="0"/>
          <c:showSerName val="0"/>
          <c:showPercent val="0"/>
          <c:showBubbleSize val="0"/>
        </c:dLbls>
        <c:gapWidth val="75"/>
        <c:axId val="825688256"/>
        <c:axId val="825690224"/>
      </c:barChart>
      <c:catAx>
        <c:axId val="825688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825690224"/>
        <c:crosses val="autoZero"/>
        <c:auto val="1"/>
        <c:lblAlgn val="ctr"/>
        <c:lblOffset val="100"/>
        <c:noMultiLvlLbl val="0"/>
      </c:catAx>
      <c:valAx>
        <c:axId val="825690224"/>
        <c:scaling>
          <c:orientation val="minMax"/>
          <c:max val="0.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825688256"/>
        <c:crosses val="autoZero"/>
        <c:crossBetween val="between"/>
        <c:majorUnit val="5.000000000000001E-2"/>
      </c:valAx>
      <c:spPr>
        <a:noFill/>
        <a:ln>
          <a:noFill/>
        </a:ln>
        <a:effectLst/>
      </c:spPr>
    </c:plotArea>
    <c:legend>
      <c:legendPos val="b"/>
      <c:layout>
        <c:manualLayout>
          <c:xMode val="edge"/>
          <c:yMode val="edge"/>
          <c:x val="0.44938854595336075"/>
          <c:y val="0.15807242063492064"/>
          <c:w val="0.30827451989026061"/>
          <c:h val="0.13267625661375662"/>
        </c:manualLayout>
      </c:layout>
      <c:overlay val="0"/>
      <c:spPr>
        <a:solidFill>
          <a:schemeClr val="bg1"/>
        </a:solid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sz="1400" b="1" i="0" baseline="0">
                <a:solidFill>
                  <a:schemeClr val="tx1"/>
                </a:solidFill>
                <a:effectLst/>
              </a:rPr>
              <a:t>Coronavirus Job Retention Scheme - January 2021 </a:t>
            </a:r>
          </a:p>
          <a:p>
            <a:pPr>
              <a:defRPr/>
            </a:pPr>
            <a:r>
              <a:rPr lang="en-US" sz="1100" b="0" i="1" baseline="0">
                <a:solidFill>
                  <a:schemeClr val="tx1"/>
                </a:solidFill>
                <a:effectLst/>
              </a:rPr>
              <a:t>Take-up Rates by Age</a:t>
            </a:r>
            <a:endParaRPr lang="en-GB" sz="1100" b="0" i="1">
              <a:solidFill>
                <a:schemeClr val="tx1"/>
              </a:solidFill>
              <a:effectLst/>
            </a:endParaRP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8.4322187928669426E-2"/>
          <c:y val="0.17627910052910054"/>
          <c:w val="0.88393141289437582"/>
          <c:h val="0.63062367724867718"/>
        </c:manualLayout>
      </c:layout>
      <c:barChart>
        <c:barDir val="col"/>
        <c:grouping val="clustered"/>
        <c:varyColors val="0"/>
        <c:ser>
          <c:idx val="1"/>
          <c:order val="0"/>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AGE!$C$5:$H$5</c:f>
              <c:strCache>
                <c:ptCount val="6"/>
                <c:pt idx="0">
                  <c:v>Under 24</c:v>
                </c:pt>
                <c:pt idx="1">
                  <c:v>25 to 34</c:v>
                </c:pt>
                <c:pt idx="2">
                  <c:v>35 to 44</c:v>
                </c:pt>
                <c:pt idx="3">
                  <c:v>45 to 54</c:v>
                </c:pt>
                <c:pt idx="4">
                  <c:v>55 to 64</c:v>
                </c:pt>
                <c:pt idx="5">
                  <c:v>65 and over</c:v>
                </c:pt>
              </c:strCache>
            </c:strRef>
          </c:cat>
          <c:val>
            <c:numRef>
              <c:f>AGE!$C$12:$H$12</c:f>
              <c:numCache>
                <c:formatCode>0.0%</c:formatCode>
                <c:ptCount val="6"/>
                <c:pt idx="0">
                  <c:v>0.2221241006727098</c:v>
                </c:pt>
                <c:pt idx="1">
                  <c:v>0.14435187522791662</c:v>
                </c:pt>
                <c:pt idx="2">
                  <c:v>0.13670665343796037</c:v>
                </c:pt>
                <c:pt idx="3">
                  <c:v>0.12913433285617418</c:v>
                </c:pt>
                <c:pt idx="4">
                  <c:v>0.13755007640523687</c:v>
                </c:pt>
                <c:pt idx="5">
                  <c:v>0.17091764705882354</c:v>
                </c:pt>
              </c:numCache>
            </c:numRef>
          </c:val>
          <c:extLst>
            <c:ext xmlns:c16="http://schemas.microsoft.com/office/drawing/2014/chart" uri="{C3380CC4-5D6E-409C-BE32-E72D297353CC}">
              <c16:uniqueId val="{00000000-0FFE-4818-9C85-D4998C9C33C2}"/>
            </c:ext>
          </c:extLst>
        </c:ser>
        <c:dLbls>
          <c:showLegendKey val="0"/>
          <c:showVal val="0"/>
          <c:showCatName val="0"/>
          <c:showSerName val="0"/>
          <c:showPercent val="0"/>
          <c:showBubbleSize val="0"/>
        </c:dLbls>
        <c:gapWidth val="75"/>
        <c:overlap val="-10"/>
        <c:axId val="898520552"/>
        <c:axId val="899243176"/>
      </c:barChart>
      <c:catAx>
        <c:axId val="898520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899243176"/>
        <c:crosses val="autoZero"/>
        <c:auto val="1"/>
        <c:lblAlgn val="ctr"/>
        <c:lblOffset val="100"/>
        <c:noMultiLvlLbl val="0"/>
      </c:catAx>
      <c:valAx>
        <c:axId val="8992431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8985205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solidFill>
                  <a:schemeClr val="tx1"/>
                </a:solidFill>
              </a:rPr>
              <a:t>Coronavirus Job Retention Scheme</a:t>
            </a:r>
          </a:p>
          <a:p>
            <a:pPr>
              <a:defRPr/>
            </a:pPr>
            <a:r>
              <a:rPr lang="en-GB" sz="1200" i="1"/>
              <a:t>Take-up rates by 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8677469135802475E-2"/>
          <c:y val="0.17976984126984127"/>
          <c:w val="0.87865792181069957"/>
          <c:h val="0.60153571428571428"/>
        </c:manualLayout>
      </c:layout>
      <c:lineChart>
        <c:grouping val="standard"/>
        <c:varyColors val="0"/>
        <c:ser>
          <c:idx val="1"/>
          <c:order val="0"/>
          <c:tx>
            <c:strRef>
              <c:f>AGE!$C$5</c:f>
              <c:strCache>
                <c:ptCount val="1"/>
                <c:pt idx="0">
                  <c:v>Under 24</c:v>
                </c:pt>
              </c:strCache>
            </c:strRef>
          </c:tx>
          <c:spPr>
            <a:ln w="28575" cap="rnd">
              <a:solidFill>
                <a:schemeClr val="accent2"/>
              </a:solidFill>
              <a:round/>
            </a:ln>
            <a:effectLst/>
          </c:spPr>
          <c:marker>
            <c:symbol val="none"/>
          </c:marker>
          <c:cat>
            <c:numRef>
              <c:f>AGE!$B$6:$B$12</c:f>
              <c:numCache>
                <c:formatCode>mmm\-yy</c:formatCode>
                <c:ptCount val="7"/>
                <c:pt idx="0">
                  <c:v>44013</c:v>
                </c:pt>
                <c:pt idx="1">
                  <c:v>44044</c:v>
                </c:pt>
                <c:pt idx="2">
                  <c:v>44075</c:v>
                </c:pt>
                <c:pt idx="3">
                  <c:v>44105</c:v>
                </c:pt>
                <c:pt idx="4">
                  <c:v>44136</c:v>
                </c:pt>
                <c:pt idx="5">
                  <c:v>44166</c:v>
                </c:pt>
                <c:pt idx="6">
                  <c:v>44197</c:v>
                </c:pt>
              </c:numCache>
            </c:numRef>
          </c:cat>
          <c:val>
            <c:numRef>
              <c:f>AGE!$C$6:$C$12</c:f>
              <c:numCache>
                <c:formatCode>0.0%</c:formatCode>
                <c:ptCount val="7"/>
                <c:pt idx="0">
                  <c:v>0.24114716906687711</c:v>
                </c:pt>
                <c:pt idx="1">
                  <c:v>0.15789603472085223</c:v>
                </c:pt>
                <c:pt idx="2">
                  <c:v>0.11165910435983428</c:v>
                </c:pt>
                <c:pt idx="3">
                  <c:v>9.1043598342868418E-2</c:v>
                </c:pt>
                <c:pt idx="4">
                  <c:v>0.18216117577431445</c:v>
                </c:pt>
                <c:pt idx="5">
                  <c:v>0.1837887157230223</c:v>
                </c:pt>
                <c:pt idx="6">
                  <c:v>0.2221241006727098</c:v>
                </c:pt>
              </c:numCache>
            </c:numRef>
          </c:val>
          <c:smooth val="0"/>
          <c:extLst>
            <c:ext xmlns:c16="http://schemas.microsoft.com/office/drawing/2014/chart" uri="{C3380CC4-5D6E-409C-BE32-E72D297353CC}">
              <c16:uniqueId val="{00000001-E1BD-4E59-902C-9C5738D36F1A}"/>
            </c:ext>
          </c:extLst>
        </c:ser>
        <c:ser>
          <c:idx val="2"/>
          <c:order val="1"/>
          <c:tx>
            <c:strRef>
              <c:f>AGE!$D$5</c:f>
              <c:strCache>
                <c:ptCount val="1"/>
                <c:pt idx="0">
                  <c:v>25 to 34</c:v>
                </c:pt>
              </c:strCache>
            </c:strRef>
          </c:tx>
          <c:spPr>
            <a:ln w="28575" cap="rnd">
              <a:solidFill>
                <a:schemeClr val="accent3"/>
              </a:solidFill>
              <a:round/>
            </a:ln>
            <a:effectLst/>
          </c:spPr>
          <c:marker>
            <c:symbol val="none"/>
          </c:marker>
          <c:cat>
            <c:numRef>
              <c:f>AGE!$B$6:$B$12</c:f>
              <c:numCache>
                <c:formatCode>mmm\-yy</c:formatCode>
                <c:ptCount val="7"/>
                <c:pt idx="0">
                  <c:v>44013</c:v>
                </c:pt>
                <c:pt idx="1">
                  <c:v>44044</c:v>
                </c:pt>
                <c:pt idx="2">
                  <c:v>44075</c:v>
                </c:pt>
                <c:pt idx="3">
                  <c:v>44105</c:v>
                </c:pt>
                <c:pt idx="4">
                  <c:v>44136</c:v>
                </c:pt>
                <c:pt idx="5">
                  <c:v>44166</c:v>
                </c:pt>
                <c:pt idx="6">
                  <c:v>44197</c:v>
                </c:pt>
              </c:numCache>
            </c:numRef>
          </c:cat>
          <c:val>
            <c:numRef>
              <c:f>AGE!$D$6:$D$12</c:f>
              <c:numCache>
                <c:formatCode>0.0%</c:formatCode>
                <c:ptCount val="7"/>
                <c:pt idx="0">
                  <c:v>0.16323252077949291</c:v>
                </c:pt>
                <c:pt idx="1">
                  <c:v>0.11644897674093735</c:v>
                </c:pt>
                <c:pt idx="2">
                  <c:v>8.7713906544667181E-2</c:v>
                </c:pt>
                <c:pt idx="3">
                  <c:v>7.3479080813019487E-2</c:v>
                </c:pt>
                <c:pt idx="4">
                  <c:v>0.12094712579451003</c:v>
                </c:pt>
                <c:pt idx="5">
                  <c:v>0.12403436474121673</c:v>
                </c:pt>
                <c:pt idx="6">
                  <c:v>0.14435187522791662</c:v>
                </c:pt>
              </c:numCache>
            </c:numRef>
          </c:val>
          <c:smooth val="0"/>
          <c:extLst>
            <c:ext xmlns:c16="http://schemas.microsoft.com/office/drawing/2014/chart" uri="{C3380CC4-5D6E-409C-BE32-E72D297353CC}">
              <c16:uniqueId val="{00000002-E1BD-4E59-902C-9C5738D36F1A}"/>
            </c:ext>
          </c:extLst>
        </c:ser>
        <c:ser>
          <c:idx val="3"/>
          <c:order val="2"/>
          <c:tx>
            <c:strRef>
              <c:f>AGE!$E$5</c:f>
              <c:strCache>
                <c:ptCount val="1"/>
                <c:pt idx="0">
                  <c:v>35 to 44</c:v>
                </c:pt>
              </c:strCache>
            </c:strRef>
          </c:tx>
          <c:spPr>
            <a:ln w="28575" cap="rnd">
              <a:solidFill>
                <a:schemeClr val="accent4"/>
              </a:solidFill>
              <a:round/>
            </a:ln>
            <a:effectLst/>
          </c:spPr>
          <c:marker>
            <c:symbol val="none"/>
          </c:marker>
          <c:cat>
            <c:numRef>
              <c:f>AGE!$B$6:$B$12</c:f>
              <c:numCache>
                <c:formatCode>mmm\-yy</c:formatCode>
                <c:ptCount val="7"/>
                <c:pt idx="0">
                  <c:v>44013</c:v>
                </c:pt>
                <c:pt idx="1">
                  <c:v>44044</c:v>
                </c:pt>
                <c:pt idx="2">
                  <c:v>44075</c:v>
                </c:pt>
                <c:pt idx="3">
                  <c:v>44105</c:v>
                </c:pt>
                <c:pt idx="4">
                  <c:v>44136</c:v>
                </c:pt>
                <c:pt idx="5">
                  <c:v>44166</c:v>
                </c:pt>
                <c:pt idx="6">
                  <c:v>44197</c:v>
                </c:pt>
              </c:numCache>
            </c:numRef>
          </c:cat>
          <c:val>
            <c:numRef>
              <c:f>AGE!$E$6:$E$12</c:f>
              <c:numCache>
                <c:formatCode>0.0%</c:formatCode>
                <c:ptCount val="7"/>
                <c:pt idx="0">
                  <c:v>0.14890486591433078</c:v>
                </c:pt>
                <c:pt idx="1">
                  <c:v>0.11204647494236136</c:v>
                </c:pt>
                <c:pt idx="2">
                  <c:v>8.5775391336002912E-2</c:v>
                </c:pt>
                <c:pt idx="3">
                  <c:v>7.300388302390487E-2</c:v>
                </c:pt>
                <c:pt idx="4">
                  <c:v>0.11169760951340857</c:v>
                </c:pt>
                <c:pt idx="5">
                  <c:v>0.11559580148040287</c:v>
                </c:pt>
                <c:pt idx="6">
                  <c:v>0.13670665343796037</c:v>
                </c:pt>
              </c:numCache>
            </c:numRef>
          </c:val>
          <c:smooth val="0"/>
          <c:extLst>
            <c:ext xmlns:c16="http://schemas.microsoft.com/office/drawing/2014/chart" uri="{C3380CC4-5D6E-409C-BE32-E72D297353CC}">
              <c16:uniqueId val="{00000003-E1BD-4E59-902C-9C5738D36F1A}"/>
            </c:ext>
          </c:extLst>
        </c:ser>
        <c:ser>
          <c:idx val="4"/>
          <c:order val="3"/>
          <c:tx>
            <c:strRef>
              <c:f>AGE!$F$5</c:f>
              <c:strCache>
                <c:ptCount val="1"/>
                <c:pt idx="0">
                  <c:v>45 to 54</c:v>
                </c:pt>
              </c:strCache>
            </c:strRef>
          </c:tx>
          <c:spPr>
            <a:ln w="28575" cap="rnd">
              <a:solidFill>
                <a:schemeClr val="accent5"/>
              </a:solidFill>
              <a:round/>
            </a:ln>
            <a:effectLst/>
          </c:spPr>
          <c:marker>
            <c:symbol val="none"/>
          </c:marker>
          <c:cat>
            <c:numRef>
              <c:f>AGE!$B$6:$B$12</c:f>
              <c:numCache>
                <c:formatCode>mmm\-yy</c:formatCode>
                <c:ptCount val="7"/>
                <c:pt idx="0">
                  <c:v>44013</c:v>
                </c:pt>
                <c:pt idx="1">
                  <c:v>44044</c:v>
                </c:pt>
                <c:pt idx="2">
                  <c:v>44075</c:v>
                </c:pt>
                <c:pt idx="3">
                  <c:v>44105</c:v>
                </c:pt>
                <c:pt idx="4">
                  <c:v>44136</c:v>
                </c:pt>
                <c:pt idx="5">
                  <c:v>44166</c:v>
                </c:pt>
                <c:pt idx="6">
                  <c:v>44197</c:v>
                </c:pt>
              </c:numCache>
            </c:numRef>
          </c:cat>
          <c:val>
            <c:numRef>
              <c:f>AGE!$F$6:$F$12</c:f>
              <c:numCache>
                <c:formatCode>0.0%</c:formatCode>
                <c:ptCount val="7"/>
                <c:pt idx="0">
                  <c:v>0.1409275906793685</c:v>
                </c:pt>
                <c:pt idx="1">
                  <c:v>0.10619139198234864</c:v>
                </c:pt>
                <c:pt idx="2">
                  <c:v>8.1354264501990251E-2</c:v>
                </c:pt>
                <c:pt idx="3">
                  <c:v>6.9532030353176205E-2</c:v>
                </c:pt>
                <c:pt idx="4">
                  <c:v>0.10192763540408784</c:v>
                </c:pt>
                <c:pt idx="5">
                  <c:v>0.10571432830925652</c:v>
                </c:pt>
                <c:pt idx="6">
                  <c:v>0.12913433285617418</c:v>
                </c:pt>
              </c:numCache>
            </c:numRef>
          </c:val>
          <c:smooth val="0"/>
          <c:extLst>
            <c:ext xmlns:c16="http://schemas.microsoft.com/office/drawing/2014/chart" uri="{C3380CC4-5D6E-409C-BE32-E72D297353CC}">
              <c16:uniqueId val="{00000004-E1BD-4E59-902C-9C5738D36F1A}"/>
            </c:ext>
          </c:extLst>
        </c:ser>
        <c:ser>
          <c:idx val="5"/>
          <c:order val="4"/>
          <c:tx>
            <c:strRef>
              <c:f>AGE!$G$5</c:f>
              <c:strCache>
                <c:ptCount val="1"/>
                <c:pt idx="0">
                  <c:v>55 to 64</c:v>
                </c:pt>
              </c:strCache>
            </c:strRef>
          </c:tx>
          <c:spPr>
            <a:ln w="28575" cap="rnd">
              <a:solidFill>
                <a:schemeClr val="accent6"/>
              </a:solidFill>
              <a:round/>
            </a:ln>
            <a:effectLst/>
          </c:spPr>
          <c:marker>
            <c:symbol val="none"/>
          </c:marker>
          <c:cat>
            <c:numRef>
              <c:f>AGE!$B$6:$B$12</c:f>
              <c:numCache>
                <c:formatCode>mmm\-yy</c:formatCode>
                <c:ptCount val="7"/>
                <c:pt idx="0">
                  <c:v>44013</c:v>
                </c:pt>
                <c:pt idx="1">
                  <c:v>44044</c:v>
                </c:pt>
                <c:pt idx="2">
                  <c:v>44075</c:v>
                </c:pt>
                <c:pt idx="3">
                  <c:v>44105</c:v>
                </c:pt>
                <c:pt idx="4">
                  <c:v>44136</c:v>
                </c:pt>
                <c:pt idx="5">
                  <c:v>44166</c:v>
                </c:pt>
                <c:pt idx="6">
                  <c:v>44197</c:v>
                </c:pt>
              </c:numCache>
            </c:numRef>
          </c:cat>
          <c:val>
            <c:numRef>
              <c:f>AGE!$G$6:$G$12</c:f>
              <c:numCache>
                <c:formatCode>0.0%</c:formatCode>
                <c:ptCount val="7"/>
                <c:pt idx="0">
                  <c:v>0.15987355816533735</c:v>
                </c:pt>
                <c:pt idx="1">
                  <c:v>0.11926144570746719</c:v>
                </c:pt>
                <c:pt idx="2">
                  <c:v>9.1565659737486649E-2</c:v>
                </c:pt>
                <c:pt idx="3">
                  <c:v>7.741422261299169E-2</c:v>
                </c:pt>
                <c:pt idx="4">
                  <c:v>0.11149490255186419</c:v>
                </c:pt>
                <c:pt idx="5">
                  <c:v>0.11413259645376708</c:v>
                </c:pt>
                <c:pt idx="6">
                  <c:v>0.13755007640523687</c:v>
                </c:pt>
              </c:numCache>
            </c:numRef>
          </c:val>
          <c:smooth val="0"/>
          <c:extLst>
            <c:ext xmlns:c16="http://schemas.microsoft.com/office/drawing/2014/chart" uri="{C3380CC4-5D6E-409C-BE32-E72D297353CC}">
              <c16:uniqueId val="{00000005-E1BD-4E59-902C-9C5738D36F1A}"/>
            </c:ext>
          </c:extLst>
        </c:ser>
        <c:ser>
          <c:idx val="6"/>
          <c:order val="5"/>
          <c:tx>
            <c:strRef>
              <c:f>AGE!$H$5</c:f>
              <c:strCache>
                <c:ptCount val="1"/>
                <c:pt idx="0">
                  <c:v>65 and over</c:v>
                </c:pt>
              </c:strCache>
            </c:strRef>
          </c:tx>
          <c:spPr>
            <a:ln w="28575" cap="rnd">
              <a:solidFill>
                <a:schemeClr val="accent1">
                  <a:lumMod val="60000"/>
                </a:schemeClr>
              </a:solidFill>
              <a:round/>
            </a:ln>
            <a:effectLst/>
          </c:spPr>
          <c:marker>
            <c:symbol val="none"/>
          </c:marker>
          <c:cat>
            <c:numRef>
              <c:f>AGE!$B$6:$B$12</c:f>
              <c:numCache>
                <c:formatCode>mmm\-yy</c:formatCode>
                <c:ptCount val="7"/>
                <c:pt idx="0">
                  <c:v>44013</c:v>
                </c:pt>
                <c:pt idx="1">
                  <c:v>44044</c:v>
                </c:pt>
                <c:pt idx="2">
                  <c:v>44075</c:v>
                </c:pt>
                <c:pt idx="3">
                  <c:v>44105</c:v>
                </c:pt>
                <c:pt idx="4">
                  <c:v>44136</c:v>
                </c:pt>
                <c:pt idx="5">
                  <c:v>44166</c:v>
                </c:pt>
                <c:pt idx="6">
                  <c:v>44197</c:v>
                </c:pt>
              </c:numCache>
            </c:numRef>
          </c:cat>
          <c:val>
            <c:numRef>
              <c:f>AGE!$H$6:$H$12</c:f>
              <c:numCache>
                <c:formatCode>0.0%</c:formatCode>
                <c:ptCount val="7"/>
                <c:pt idx="0">
                  <c:v>0.21307917335094839</c:v>
                </c:pt>
                <c:pt idx="1">
                  <c:v>0.15881853354723036</c:v>
                </c:pt>
                <c:pt idx="2">
                  <c:v>0.12503538737378503</c:v>
                </c:pt>
                <c:pt idx="3">
                  <c:v>0.10559592337453996</c:v>
                </c:pt>
                <c:pt idx="4">
                  <c:v>0.1474002076059262</c:v>
                </c:pt>
                <c:pt idx="5">
                  <c:v>0.14456921770312353</c:v>
                </c:pt>
                <c:pt idx="6">
                  <c:v>0.17091764705882354</c:v>
                </c:pt>
              </c:numCache>
            </c:numRef>
          </c:val>
          <c:smooth val="0"/>
          <c:extLst>
            <c:ext xmlns:c16="http://schemas.microsoft.com/office/drawing/2014/chart" uri="{C3380CC4-5D6E-409C-BE32-E72D297353CC}">
              <c16:uniqueId val="{00000006-E1BD-4E59-902C-9C5738D36F1A}"/>
            </c:ext>
          </c:extLst>
        </c:ser>
        <c:dLbls>
          <c:showLegendKey val="0"/>
          <c:showVal val="0"/>
          <c:showCatName val="0"/>
          <c:showSerName val="0"/>
          <c:showPercent val="0"/>
          <c:showBubbleSize val="0"/>
        </c:dLbls>
        <c:smooth val="0"/>
        <c:axId val="423448952"/>
        <c:axId val="933357848"/>
      </c:lineChart>
      <c:dateAx>
        <c:axId val="423448952"/>
        <c:scaling>
          <c:orientation val="minMax"/>
        </c:scaling>
        <c:delete val="0"/>
        <c:axPos val="b"/>
        <c:numFmt formatCode="mmm\-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933357848"/>
        <c:crosses val="autoZero"/>
        <c:auto val="1"/>
        <c:lblOffset val="100"/>
        <c:baseTimeUnit val="months"/>
      </c:dateAx>
      <c:valAx>
        <c:axId val="9333578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423448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b="1">
                <a:solidFill>
                  <a:schemeClr val="tx1"/>
                </a:solidFill>
              </a:rPr>
              <a:t>Coronavirus Job Retention Scheme (UK) - Jan</a:t>
            </a:r>
            <a:r>
              <a:rPr lang="en-US" b="1" baseline="0">
                <a:solidFill>
                  <a:schemeClr val="tx1"/>
                </a:solidFill>
              </a:rPr>
              <a:t> 21</a:t>
            </a:r>
            <a:endParaRPr lang="en-US" b="1">
              <a:solidFill>
                <a:schemeClr val="tx1"/>
              </a:solidFill>
            </a:endParaRPr>
          </a:p>
          <a:p>
            <a:pPr>
              <a:defRPr sz="1400" b="0" i="0" u="none" strike="noStrike" kern="1200" cap="none" spc="20" baseline="0">
                <a:solidFill>
                  <a:schemeClr val="tx1">
                    <a:lumMod val="50000"/>
                    <a:lumOff val="50000"/>
                  </a:schemeClr>
                </a:solidFill>
                <a:latin typeface="+mn-lt"/>
                <a:ea typeface="+mn-ea"/>
                <a:cs typeface="+mn-cs"/>
              </a:defRPr>
            </a:pPr>
            <a:r>
              <a:rPr lang="en-US" sz="1100" i="1">
                <a:solidFill>
                  <a:schemeClr val="bg2">
                    <a:lumMod val="50000"/>
                  </a:schemeClr>
                </a:solidFill>
              </a:rPr>
              <a:t>Number of Employers Furloughing </a:t>
            </a:r>
          </a:p>
        </c:rich>
      </c:tx>
      <c:overlay val="0"/>
      <c:spPr>
        <a:noFill/>
        <a:ln>
          <a:noFill/>
        </a:ln>
        <a:effectLst/>
      </c:spPr>
    </c:title>
    <c:autoTitleDeleted val="0"/>
    <c:plotArea>
      <c:layout>
        <c:manualLayout>
          <c:layoutTarget val="inner"/>
          <c:xMode val="edge"/>
          <c:yMode val="edge"/>
          <c:x val="0.32529580650673456"/>
          <c:y val="0.14194791666666667"/>
          <c:w val="0.63575138087088945"/>
          <c:h val="0.80999045138888892"/>
        </c:manualLayout>
      </c:layout>
      <c:barChart>
        <c:barDir val="bar"/>
        <c:grouping val="clustered"/>
        <c:varyColors val="0"/>
        <c:ser>
          <c:idx val="0"/>
          <c:order val="0"/>
          <c:spPr>
            <a:gradFill>
              <a:gsLst>
                <a:gs pos="0">
                  <a:schemeClr val="accent1">
                    <a:lumMod val="40000"/>
                    <a:lumOff val="60000"/>
                  </a:schemeClr>
                </a:gs>
                <a:gs pos="50000">
                  <a:schemeClr val="accent1">
                    <a:lumMod val="105000"/>
                    <a:satMod val="103000"/>
                    <a:tint val="73000"/>
                  </a:schemeClr>
                </a:gs>
                <a:gs pos="100000">
                  <a:schemeClr val="accent1">
                    <a:lumMod val="105000"/>
                    <a:satMod val="109000"/>
                    <a:tint val="81000"/>
                  </a:schemeClr>
                </a:gs>
              </a:gsLst>
              <a:lin ang="5400000" scaled="0"/>
            </a:gradFill>
            <a:ln>
              <a:solidFill>
                <a:schemeClr val="accent1">
                  <a:shade val="95000"/>
                </a:schemeClr>
              </a:solidFill>
            </a:ln>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SECTOR!$B$8:$B$27</c:f>
              <c:strCache>
                <c:ptCount val="20"/>
                <c:pt idx="0">
                  <c:v>Wholesale and retail; repair of motor vehicles</c:v>
                </c:pt>
                <c:pt idx="1">
                  <c:v>Professional, scientific and technical</c:v>
                </c:pt>
                <c:pt idx="2">
                  <c:v>Construction</c:v>
                </c:pt>
                <c:pt idx="3">
                  <c:v>Accommodation and food services</c:v>
                </c:pt>
                <c:pt idx="4">
                  <c:v>Administrative and support services</c:v>
                </c:pt>
                <c:pt idx="5">
                  <c:v>Other service activities</c:v>
                </c:pt>
                <c:pt idx="6">
                  <c:v>Manufacturing</c:v>
                </c:pt>
                <c:pt idx="7">
                  <c:v>Information and communication</c:v>
                </c:pt>
                <c:pt idx="8">
                  <c:v>Health and social work</c:v>
                </c:pt>
                <c:pt idx="9">
                  <c:v>Transportation and storage</c:v>
                </c:pt>
                <c:pt idx="10">
                  <c:v>Arts, entertainment and recreation</c:v>
                </c:pt>
                <c:pt idx="11">
                  <c:v>Real estate</c:v>
                </c:pt>
                <c:pt idx="12">
                  <c:v>Education</c:v>
                </c:pt>
                <c:pt idx="13">
                  <c:v>Unknown and other</c:v>
                </c:pt>
                <c:pt idx="14">
                  <c:v>Finance and insurance</c:v>
                </c:pt>
                <c:pt idx="15">
                  <c:v>Agriculture, forestry and fishing</c:v>
                </c:pt>
                <c:pt idx="16">
                  <c:v>Water supply, sewerage and waste</c:v>
                </c:pt>
                <c:pt idx="17">
                  <c:v>Energy production and supply</c:v>
                </c:pt>
                <c:pt idx="18">
                  <c:v>Mining and quarrying</c:v>
                </c:pt>
                <c:pt idx="19">
                  <c:v>Public administration and defence</c:v>
                </c:pt>
              </c:strCache>
            </c:strRef>
          </c:cat>
          <c:val>
            <c:numRef>
              <c:f>SECTOR!$L$8:$L$27</c:f>
              <c:numCache>
                <c:formatCode>#,##0</c:formatCode>
                <c:ptCount val="20"/>
                <c:pt idx="0">
                  <c:v>130400</c:v>
                </c:pt>
                <c:pt idx="1">
                  <c:v>102400</c:v>
                </c:pt>
                <c:pt idx="2">
                  <c:v>94000</c:v>
                </c:pt>
                <c:pt idx="3">
                  <c:v>90400</c:v>
                </c:pt>
                <c:pt idx="4">
                  <c:v>71900</c:v>
                </c:pt>
                <c:pt idx="5">
                  <c:v>59200</c:v>
                </c:pt>
                <c:pt idx="6">
                  <c:v>49200</c:v>
                </c:pt>
                <c:pt idx="7">
                  <c:v>39100</c:v>
                </c:pt>
                <c:pt idx="8">
                  <c:v>35000</c:v>
                </c:pt>
                <c:pt idx="9">
                  <c:v>30400</c:v>
                </c:pt>
                <c:pt idx="10">
                  <c:v>26100</c:v>
                </c:pt>
                <c:pt idx="11">
                  <c:v>20500</c:v>
                </c:pt>
                <c:pt idx="12">
                  <c:v>19200</c:v>
                </c:pt>
                <c:pt idx="13">
                  <c:v>13600</c:v>
                </c:pt>
                <c:pt idx="14">
                  <c:v>9300</c:v>
                </c:pt>
                <c:pt idx="15">
                  <c:v>5800</c:v>
                </c:pt>
                <c:pt idx="16">
                  <c:v>2600</c:v>
                </c:pt>
                <c:pt idx="17">
                  <c:v>400</c:v>
                </c:pt>
                <c:pt idx="18">
                  <c:v>300</c:v>
                </c:pt>
                <c:pt idx="19">
                  <c:v>300</c:v>
                </c:pt>
              </c:numCache>
            </c:numRef>
          </c:val>
          <c:extLst>
            <c:ext xmlns:c16="http://schemas.microsoft.com/office/drawing/2014/chart" uri="{C3380CC4-5D6E-409C-BE32-E72D297353CC}">
              <c16:uniqueId val="{00000001-AAD2-4300-8CA8-2BC939ADCAE8}"/>
            </c:ext>
          </c:extLst>
        </c:ser>
        <c:dLbls>
          <c:showLegendKey val="0"/>
          <c:showVal val="0"/>
          <c:showCatName val="0"/>
          <c:showSerName val="0"/>
          <c:showPercent val="0"/>
          <c:showBubbleSize val="0"/>
        </c:dLbls>
        <c:gapWidth val="100"/>
        <c:axId val="504520272"/>
        <c:axId val="504516008"/>
      </c:barChart>
      <c:catAx>
        <c:axId val="504520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4516008"/>
        <c:crosses val="autoZero"/>
        <c:auto val="1"/>
        <c:lblAlgn val="ctr"/>
        <c:lblOffset val="100"/>
        <c:noMultiLvlLbl val="0"/>
      </c:catAx>
      <c:valAx>
        <c:axId val="504516008"/>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crossAx val="504520272"/>
        <c:crosses val="autoZero"/>
        <c:crossBetween val="between"/>
        <c:majorUnit val="50000"/>
      </c:valAx>
    </c:plotArea>
    <c:plotVisOnly val="1"/>
    <c:dispBlanksAs val="gap"/>
    <c:showDLblsOverMax val="0"/>
    <c:extLst/>
  </c:chart>
  <c:txPr>
    <a:bodyPr/>
    <a:lstStyle/>
    <a:p>
      <a:pPr>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11</xdr:col>
      <xdr:colOff>7142</xdr:colOff>
      <xdr:row>20</xdr:row>
      <xdr:rowOff>11906</xdr:rowOff>
    </xdr:from>
    <xdr:to>
      <xdr:col>20</xdr:col>
      <xdr:colOff>352742</xdr:colOff>
      <xdr:row>49</xdr:row>
      <xdr:rowOff>85481</xdr:rowOff>
    </xdr:to>
    <xdr:graphicFrame macro="">
      <xdr:nvGraphicFramePr>
        <xdr:cNvPr id="3" name="Chart 2">
          <a:extLst>
            <a:ext uri="{FF2B5EF4-FFF2-40B4-BE49-F238E27FC236}">
              <a16:creationId xmlns:a16="http://schemas.microsoft.com/office/drawing/2014/main" id="{22F689CA-79CF-4904-91DA-75C83F608B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103</xdr:colOff>
      <xdr:row>3</xdr:row>
      <xdr:rowOff>29714</xdr:rowOff>
    </xdr:from>
    <xdr:to>
      <xdr:col>20</xdr:col>
      <xdr:colOff>345703</xdr:colOff>
      <xdr:row>19</xdr:row>
      <xdr:rowOff>5714</xdr:rowOff>
    </xdr:to>
    <xdr:graphicFrame macro="">
      <xdr:nvGraphicFramePr>
        <xdr:cNvPr id="4" name="Chart 3">
          <a:extLst>
            <a:ext uri="{FF2B5EF4-FFF2-40B4-BE49-F238E27FC236}">
              <a16:creationId xmlns:a16="http://schemas.microsoft.com/office/drawing/2014/main" id="{D582947E-F486-486D-967F-437187628F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552450</xdr:colOff>
      <xdr:row>17</xdr:row>
      <xdr:rowOff>72990</xdr:rowOff>
    </xdr:from>
    <xdr:to>
      <xdr:col>20</xdr:col>
      <xdr:colOff>209550</xdr:colOff>
      <xdr:row>18</xdr:row>
      <xdr:rowOff>85725</xdr:rowOff>
    </xdr:to>
    <xdr:sp macro="" textlink="">
      <xdr:nvSpPr>
        <xdr:cNvPr id="6" name="TextBox 5">
          <a:extLst>
            <a:ext uri="{FF2B5EF4-FFF2-40B4-BE49-F238E27FC236}">
              <a16:creationId xmlns:a16="http://schemas.microsoft.com/office/drawing/2014/main" id="{7FD5E6FD-FAFB-463B-9842-E8380F344EF8}"/>
            </a:ext>
          </a:extLst>
        </xdr:cNvPr>
        <xdr:cNvSpPr txBox="1"/>
      </xdr:nvSpPr>
      <xdr:spPr>
        <a:xfrm>
          <a:off x="13792200" y="3968715"/>
          <a:ext cx="876300" cy="2032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900"/>
            <a:t>Source:</a:t>
          </a:r>
          <a:r>
            <a:rPr lang="en-GB" sz="900" baseline="0"/>
            <a:t> HMRC</a:t>
          </a:r>
          <a:endParaRPr lang="en-GB" sz="9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0.80008</cdr:x>
      <cdr:y>0.89927</cdr:y>
    </cdr:from>
    <cdr:to>
      <cdr:x>0.99607</cdr:x>
      <cdr:y>0.97486</cdr:y>
    </cdr:to>
    <cdr:sp macro="" textlink="">
      <cdr:nvSpPr>
        <cdr:cNvPr id="2" name="TextBox 5">
          <a:extLst xmlns:a="http://schemas.openxmlformats.org/drawingml/2006/main">
            <a:ext uri="{FF2B5EF4-FFF2-40B4-BE49-F238E27FC236}">
              <a16:creationId xmlns:a16="http://schemas.microsoft.com/office/drawing/2014/main" id="{7E9B3F6C-1EED-450E-B894-4C08C2555B04}"/>
            </a:ext>
          </a:extLst>
        </cdr:cNvPr>
        <cdr:cNvSpPr txBox="1"/>
      </cdr:nvSpPr>
      <cdr:spPr>
        <a:xfrm xmlns:a="http://schemas.openxmlformats.org/drawingml/2006/main">
          <a:off x="4666062" y="2719389"/>
          <a:ext cx="1143000" cy="2286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Source: HMRC</a:t>
          </a:r>
        </a:p>
      </cdr:txBody>
    </cdr:sp>
  </cdr:relSizeAnchor>
</c:userShapes>
</file>

<file path=xl/drawings/drawing11.xml><?xml version="1.0" encoding="utf-8"?>
<xdr:wsDr xmlns:xdr="http://schemas.openxmlformats.org/drawingml/2006/spreadsheetDrawing" xmlns:a="http://schemas.openxmlformats.org/drawingml/2006/main">
  <xdr:twoCellAnchor editAs="oneCell">
    <xdr:from>
      <xdr:col>13</xdr:col>
      <xdr:colOff>613171</xdr:colOff>
      <xdr:row>6</xdr:row>
      <xdr:rowOff>15476</xdr:rowOff>
    </xdr:from>
    <xdr:to>
      <xdr:col>23</xdr:col>
      <xdr:colOff>253921</xdr:colOff>
      <xdr:row>35</xdr:row>
      <xdr:rowOff>60476</xdr:rowOff>
    </xdr:to>
    <xdr:graphicFrame macro="">
      <xdr:nvGraphicFramePr>
        <xdr:cNvPr id="5" name="Chart 4">
          <a:extLst>
            <a:ext uri="{FF2B5EF4-FFF2-40B4-BE49-F238E27FC236}">
              <a16:creationId xmlns:a16="http://schemas.microsoft.com/office/drawing/2014/main" id="{95A28D8E-1731-4872-8091-E1DB5D26845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14</xdr:col>
      <xdr:colOff>0</xdr:colOff>
      <xdr:row>38</xdr:row>
      <xdr:rowOff>11905</xdr:rowOff>
    </xdr:from>
    <xdr:to>
      <xdr:col>23</xdr:col>
      <xdr:colOff>273843</xdr:colOff>
      <xdr:row>67</xdr:row>
      <xdr:rowOff>59530</xdr:rowOff>
    </xdr:to>
    <xdr:graphicFrame macro="">
      <xdr:nvGraphicFramePr>
        <xdr:cNvPr id="6" name="Chart 5">
          <a:extLst>
            <a:ext uri="{FF2B5EF4-FFF2-40B4-BE49-F238E27FC236}">
              <a16:creationId xmlns:a16="http://schemas.microsoft.com/office/drawing/2014/main" id="{43C10532-C655-4C8F-A22E-077E530EB9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14</xdr:col>
      <xdr:colOff>23812</xdr:colOff>
      <xdr:row>70</xdr:row>
      <xdr:rowOff>11907</xdr:rowOff>
    </xdr:from>
    <xdr:to>
      <xdr:col>23</xdr:col>
      <xdr:colOff>283687</xdr:colOff>
      <xdr:row>99</xdr:row>
      <xdr:rowOff>56907</xdr:rowOff>
    </xdr:to>
    <xdr:graphicFrame macro="">
      <xdr:nvGraphicFramePr>
        <xdr:cNvPr id="7" name="Chart 6">
          <a:extLst>
            <a:ext uri="{FF2B5EF4-FFF2-40B4-BE49-F238E27FC236}">
              <a16:creationId xmlns:a16="http://schemas.microsoft.com/office/drawing/2014/main" id="{D0848C21-7CDA-476E-A49D-A0A62A5268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0.789</cdr:x>
      <cdr:y>0.95048</cdr:y>
    </cdr:from>
    <cdr:to>
      <cdr:x>0.9797</cdr:x>
      <cdr:y>0.98762</cdr:y>
    </cdr:to>
    <cdr:sp macro="" textlink="">
      <cdr:nvSpPr>
        <cdr:cNvPr id="3" name="TextBox 5">
          <a:extLst xmlns:a="http://schemas.openxmlformats.org/drawingml/2006/main">
            <a:ext uri="{FF2B5EF4-FFF2-40B4-BE49-F238E27FC236}">
              <a16:creationId xmlns:a16="http://schemas.microsoft.com/office/drawing/2014/main" id="{C2C0D2E3-F6DD-4D82-8FF9-458DA06789A3}"/>
            </a:ext>
          </a:extLst>
        </cdr:cNvPr>
        <cdr:cNvSpPr txBox="1"/>
      </cdr:nvSpPr>
      <cdr:spPr>
        <a:xfrm xmlns:a="http://schemas.openxmlformats.org/drawingml/2006/main">
          <a:off x="4626554" y="5485211"/>
          <a:ext cx="1118212" cy="21431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Source:</a:t>
          </a:r>
          <a:r>
            <a:rPr lang="en-GB" sz="1100" baseline="0"/>
            <a:t> HMRC</a:t>
          </a:r>
          <a:endParaRPr lang="en-GB" sz="1100"/>
        </a:p>
      </cdr:txBody>
    </cdr:sp>
  </cdr:relSizeAnchor>
</c:userShapes>
</file>

<file path=xl/drawings/drawing13.xml><?xml version="1.0" encoding="utf-8"?>
<c:userShapes xmlns:c="http://schemas.openxmlformats.org/drawingml/2006/chart">
  <cdr:relSizeAnchor xmlns:cdr="http://schemas.openxmlformats.org/drawingml/2006/chartDrawing">
    <cdr:from>
      <cdr:x>0.79837</cdr:x>
      <cdr:y>0.94215</cdr:y>
    </cdr:from>
    <cdr:to>
      <cdr:x>0.98982</cdr:x>
      <cdr:y>0.98554</cdr:y>
    </cdr:to>
    <cdr:sp macro="" textlink="">
      <cdr:nvSpPr>
        <cdr:cNvPr id="2" name="TextBox 5">
          <a:extLst xmlns:a="http://schemas.openxmlformats.org/drawingml/2006/main">
            <a:ext uri="{FF2B5EF4-FFF2-40B4-BE49-F238E27FC236}">
              <a16:creationId xmlns:a16="http://schemas.microsoft.com/office/drawing/2014/main" id="{C585DF51-7ABD-40BD-8FA0-D0C583C95905}"/>
            </a:ext>
          </a:extLst>
        </cdr:cNvPr>
        <cdr:cNvSpPr txBox="1"/>
      </cdr:nvSpPr>
      <cdr:spPr>
        <a:xfrm xmlns:a="http://schemas.openxmlformats.org/drawingml/2006/main">
          <a:off x="4667250" y="5429252"/>
          <a:ext cx="1119186" cy="25003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Source:</a:t>
          </a:r>
          <a:r>
            <a:rPr lang="en-GB" sz="1100" baseline="0"/>
            <a:t> HMRC</a:t>
          </a:r>
          <a:endParaRPr lang="en-GB" sz="1100"/>
        </a:p>
      </cdr:txBody>
    </cdr:sp>
  </cdr:relSizeAnchor>
</c:userShapes>
</file>

<file path=xl/drawings/drawing14.xml><?xml version="1.0" encoding="utf-8"?>
<c:userShapes xmlns:c="http://schemas.openxmlformats.org/drawingml/2006/chart">
  <cdr:relSizeAnchor xmlns:cdr="http://schemas.openxmlformats.org/drawingml/2006/chartDrawing">
    <cdr:from>
      <cdr:x>0.81218</cdr:x>
      <cdr:y>0.94465</cdr:y>
    </cdr:from>
    <cdr:to>
      <cdr:x>1</cdr:x>
      <cdr:y>0.98957</cdr:y>
    </cdr:to>
    <cdr:sp macro="" textlink="">
      <cdr:nvSpPr>
        <cdr:cNvPr id="3" name="TextBox 5">
          <a:extLst xmlns:a="http://schemas.openxmlformats.org/drawingml/2006/main">
            <a:ext uri="{FF2B5EF4-FFF2-40B4-BE49-F238E27FC236}">
              <a16:creationId xmlns:a16="http://schemas.microsoft.com/office/drawing/2014/main" id="{3DBA8620-F334-439F-9D7A-A662BA41E65D}"/>
            </a:ext>
          </a:extLst>
        </cdr:cNvPr>
        <cdr:cNvSpPr txBox="1"/>
      </cdr:nvSpPr>
      <cdr:spPr>
        <a:xfrm xmlns:a="http://schemas.openxmlformats.org/drawingml/2006/main">
          <a:off x="4736626" y="5441157"/>
          <a:ext cx="1095374" cy="25877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Source:</a:t>
          </a:r>
          <a:r>
            <a:rPr lang="en-GB" sz="1100" baseline="0"/>
            <a:t> HMRC</a:t>
          </a:r>
          <a:endParaRPr lang="en-GB" sz="1100"/>
        </a:p>
      </cdr:txBody>
    </cdr:sp>
  </cdr:relSizeAnchor>
</c:userShapes>
</file>

<file path=xl/drawings/drawing2.xml><?xml version="1.0" encoding="utf-8"?>
<c:userShapes xmlns:c="http://schemas.openxmlformats.org/drawingml/2006/chart">
  <cdr:relSizeAnchor xmlns:cdr="http://schemas.openxmlformats.org/drawingml/2006/chartDrawing">
    <cdr:from>
      <cdr:x>0.85038</cdr:x>
      <cdr:y>0.92692</cdr:y>
    </cdr:from>
    <cdr:to>
      <cdr:x>1</cdr:x>
      <cdr:y>0.98646</cdr:y>
    </cdr:to>
    <cdr:sp macro="" textlink="">
      <cdr:nvSpPr>
        <cdr:cNvPr id="3" name="TextBox 5">
          <a:extLst xmlns:a="http://schemas.openxmlformats.org/drawingml/2006/main">
            <a:ext uri="{FF2B5EF4-FFF2-40B4-BE49-F238E27FC236}">
              <a16:creationId xmlns:a16="http://schemas.microsoft.com/office/drawing/2014/main" id="{7E9B3F6C-1EED-450E-B894-4C08C2555B04}"/>
            </a:ext>
          </a:extLst>
        </cdr:cNvPr>
        <cdr:cNvSpPr txBox="1"/>
      </cdr:nvSpPr>
      <cdr:spPr>
        <a:xfrm xmlns:a="http://schemas.openxmlformats.org/drawingml/2006/main">
          <a:off x="6428906" y="3336925"/>
          <a:ext cx="1131094" cy="214313"/>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Source:</a:t>
          </a:r>
          <a:r>
            <a:rPr lang="en-GB" sz="1100" baseline="0"/>
            <a:t> HMRC</a:t>
          </a:r>
          <a:endParaRPr lang="en-GB" sz="11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11</xdr:col>
      <xdr:colOff>25491</xdr:colOff>
      <xdr:row>3</xdr:row>
      <xdr:rowOff>188822</xdr:rowOff>
    </xdr:from>
    <xdr:to>
      <xdr:col>20</xdr:col>
      <xdr:colOff>285366</xdr:colOff>
      <xdr:row>28</xdr:row>
      <xdr:rowOff>190097</xdr:rowOff>
    </xdr:to>
    <xdr:graphicFrame macro="">
      <xdr:nvGraphicFramePr>
        <xdr:cNvPr id="2" name="Chart 1">
          <a:extLst>
            <a:ext uri="{FF2B5EF4-FFF2-40B4-BE49-F238E27FC236}">
              <a16:creationId xmlns:a16="http://schemas.microsoft.com/office/drawing/2014/main" id="{0F7952C0-5859-419A-A77C-EFFB500D2F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0.80703</cdr:x>
      <cdr:y>0.94221</cdr:y>
    </cdr:from>
    <cdr:to>
      <cdr:x>1</cdr:x>
      <cdr:y>0.98911</cdr:y>
    </cdr:to>
    <cdr:sp macro="" textlink="">
      <cdr:nvSpPr>
        <cdr:cNvPr id="3" name="TextBox 5">
          <a:extLst xmlns:a="http://schemas.openxmlformats.org/drawingml/2006/main">
            <a:ext uri="{FF2B5EF4-FFF2-40B4-BE49-F238E27FC236}">
              <a16:creationId xmlns:a16="http://schemas.microsoft.com/office/drawing/2014/main" id="{E76B6BAF-E2C4-4E46-9F29-8F59BD6BE846}"/>
            </a:ext>
          </a:extLst>
        </cdr:cNvPr>
        <cdr:cNvSpPr txBox="1"/>
      </cdr:nvSpPr>
      <cdr:spPr>
        <a:xfrm xmlns:a="http://schemas.openxmlformats.org/drawingml/2006/main">
          <a:off x="4700589" y="4400546"/>
          <a:ext cx="1123950" cy="2190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Source:</a:t>
          </a:r>
          <a:r>
            <a:rPr lang="en-GB" sz="1100" baseline="0"/>
            <a:t> HMRC</a:t>
          </a:r>
          <a:endParaRPr lang="en-GB" sz="1100"/>
        </a:p>
      </cdr:txBody>
    </cdr:sp>
  </cdr:relSizeAnchor>
</c:userShapes>
</file>

<file path=xl/drawings/drawing5.xml><?xml version="1.0" encoding="utf-8"?>
<xdr:wsDr xmlns:xdr="http://schemas.openxmlformats.org/drawingml/2006/spreadsheetDrawing" xmlns:a="http://schemas.openxmlformats.org/drawingml/2006/main">
  <xdr:twoCellAnchor>
    <xdr:from>
      <xdr:col>10</xdr:col>
      <xdr:colOff>52386</xdr:colOff>
      <xdr:row>3</xdr:row>
      <xdr:rowOff>20239</xdr:rowOff>
    </xdr:from>
    <xdr:to>
      <xdr:col>19</xdr:col>
      <xdr:colOff>438328</xdr:colOff>
      <xdr:row>37</xdr:row>
      <xdr:rowOff>23239</xdr:rowOff>
    </xdr:to>
    <xdr:graphicFrame macro="">
      <xdr:nvGraphicFramePr>
        <xdr:cNvPr id="3" name="Chart 2">
          <a:extLst>
            <a:ext uri="{FF2B5EF4-FFF2-40B4-BE49-F238E27FC236}">
              <a16:creationId xmlns:a16="http://schemas.microsoft.com/office/drawing/2014/main" id="{CA7BA057-622A-47E6-A3F9-56337536BC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0.80116</cdr:x>
      <cdr:y>0.95836</cdr:y>
    </cdr:from>
    <cdr:to>
      <cdr:x>0.98635</cdr:x>
      <cdr:y>0.99034</cdr:y>
    </cdr:to>
    <cdr:sp macro="" textlink="">
      <cdr:nvSpPr>
        <cdr:cNvPr id="3" name="TextBox 5">
          <a:extLst xmlns:a="http://schemas.openxmlformats.org/drawingml/2006/main">
            <a:ext uri="{FF2B5EF4-FFF2-40B4-BE49-F238E27FC236}">
              <a16:creationId xmlns:a16="http://schemas.microsoft.com/office/drawing/2014/main" id="{2270F8C2-405F-48B9-ACC3-C964191CC582}"/>
            </a:ext>
          </a:extLst>
        </cdr:cNvPr>
        <cdr:cNvSpPr txBox="1"/>
      </cdr:nvSpPr>
      <cdr:spPr>
        <a:xfrm xmlns:a="http://schemas.openxmlformats.org/drawingml/2006/main">
          <a:off x="4893439" y="6420674"/>
          <a:ext cx="1131123" cy="21425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Source:</a:t>
          </a:r>
          <a:r>
            <a:rPr lang="en-GB" sz="1100" baseline="0"/>
            <a:t> HMRC</a:t>
          </a:r>
          <a:endParaRPr lang="en-GB" sz="1100"/>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9</xdr:col>
      <xdr:colOff>3081</xdr:colOff>
      <xdr:row>15</xdr:row>
      <xdr:rowOff>1680</xdr:rowOff>
    </xdr:from>
    <xdr:to>
      <xdr:col>18</xdr:col>
      <xdr:colOff>389022</xdr:colOff>
      <xdr:row>45</xdr:row>
      <xdr:rowOff>115327</xdr:rowOff>
    </xdr:to>
    <xdr:graphicFrame macro="">
      <xdr:nvGraphicFramePr>
        <xdr:cNvPr id="5" name="Chart 4">
          <a:extLst>
            <a:ext uri="{FF2B5EF4-FFF2-40B4-BE49-F238E27FC236}">
              <a16:creationId xmlns:a16="http://schemas.microsoft.com/office/drawing/2014/main" id="{37D7A724-12A7-4B12-8752-F896D65B0E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11206</xdr:colOff>
      <xdr:row>3</xdr:row>
      <xdr:rowOff>11206</xdr:rowOff>
    </xdr:from>
    <xdr:to>
      <xdr:col>18</xdr:col>
      <xdr:colOff>397147</xdr:colOff>
      <xdr:row>13</xdr:row>
      <xdr:rowOff>144089</xdr:rowOff>
    </xdr:to>
    <xdr:graphicFrame macro="">
      <xdr:nvGraphicFramePr>
        <xdr:cNvPr id="7" name="Chart 6">
          <a:extLst>
            <a:ext uri="{FF2B5EF4-FFF2-40B4-BE49-F238E27FC236}">
              <a16:creationId xmlns:a16="http://schemas.microsoft.com/office/drawing/2014/main" id="{89368242-7A60-446C-BEE1-C3AB5DCDBC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0.79818</cdr:x>
      <cdr:y>0.95448</cdr:y>
    </cdr:from>
    <cdr:to>
      <cdr:x>0.99173</cdr:x>
      <cdr:y>0.98915</cdr:y>
    </cdr:to>
    <cdr:sp macro="" textlink="">
      <cdr:nvSpPr>
        <cdr:cNvPr id="2" name="TextBox 5">
          <a:extLst xmlns:a="http://schemas.openxmlformats.org/drawingml/2006/main">
            <a:ext uri="{FF2B5EF4-FFF2-40B4-BE49-F238E27FC236}">
              <a16:creationId xmlns:a16="http://schemas.microsoft.com/office/drawing/2014/main" id="{CF167649-8121-4925-A9C2-0A063380187A}"/>
            </a:ext>
          </a:extLst>
        </cdr:cNvPr>
        <cdr:cNvSpPr txBox="1"/>
      </cdr:nvSpPr>
      <cdr:spPr>
        <a:xfrm xmlns:a="http://schemas.openxmlformats.org/drawingml/2006/main">
          <a:off x="4595813" y="5863941"/>
          <a:ext cx="1114425" cy="21301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Source:</a:t>
          </a:r>
          <a:r>
            <a:rPr lang="en-GB" sz="1100" baseline="0"/>
            <a:t> HMRC</a:t>
          </a:r>
          <a:endParaRPr lang="en-GB" sz="1100"/>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8</xdr:col>
      <xdr:colOff>601264</xdr:colOff>
      <xdr:row>16</xdr:row>
      <xdr:rowOff>185737</xdr:rowOff>
    </xdr:from>
    <xdr:to>
      <xdr:col>18</xdr:col>
      <xdr:colOff>337264</xdr:colOff>
      <xdr:row>32</xdr:row>
      <xdr:rowOff>161737</xdr:rowOff>
    </xdr:to>
    <xdr:graphicFrame macro="">
      <xdr:nvGraphicFramePr>
        <xdr:cNvPr id="4" name="Chart 3">
          <a:extLst>
            <a:ext uri="{FF2B5EF4-FFF2-40B4-BE49-F238E27FC236}">
              <a16:creationId xmlns:a16="http://schemas.microsoft.com/office/drawing/2014/main" id="{E37B4F94-2204-440A-9772-7C5A9DF38D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8332</xdr:colOff>
      <xdr:row>4</xdr:row>
      <xdr:rowOff>22622</xdr:rowOff>
    </xdr:from>
    <xdr:to>
      <xdr:col>18</xdr:col>
      <xdr:colOff>353932</xdr:colOff>
      <xdr:row>15</xdr:row>
      <xdr:rowOff>160547</xdr:rowOff>
    </xdr:to>
    <xdr:graphicFrame macro="">
      <xdr:nvGraphicFramePr>
        <xdr:cNvPr id="2" name="Chart 1">
          <a:extLst>
            <a:ext uri="{FF2B5EF4-FFF2-40B4-BE49-F238E27FC236}">
              <a16:creationId xmlns:a16="http://schemas.microsoft.com/office/drawing/2014/main" id="{67945D9F-0D62-4D99-AE01-A92381D6276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gov.uk/government/collections/hmrc-coronavirus-covid-19-statistic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9E202-917A-4783-A8F4-1F16FD339219}">
  <sheetPr codeName="Sheet1"/>
  <dimension ref="A1:A11"/>
  <sheetViews>
    <sheetView tabSelected="1" workbookViewId="0">
      <selection activeCell="A5" sqref="A5"/>
    </sheetView>
  </sheetViews>
  <sheetFormatPr defaultRowHeight="15" x14ac:dyDescent="0.25"/>
  <cols>
    <col min="1" max="1" width="133.85546875" customWidth="1"/>
    <col min="2" max="2" width="4.42578125" customWidth="1"/>
  </cols>
  <sheetData>
    <row r="1" spans="1:1" ht="21" x14ac:dyDescent="0.25">
      <c r="A1" s="1" t="s">
        <v>80</v>
      </c>
    </row>
    <row r="2" spans="1:1" x14ac:dyDescent="0.25">
      <c r="A2" s="23" t="s">
        <v>81</v>
      </c>
    </row>
    <row r="3" spans="1:1" ht="21" x14ac:dyDescent="0.25">
      <c r="A3" s="1"/>
    </row>
    <row r="4" spans="1:1" x14ac:dyDescent="0.25">
      <c r="A4" t="s">
        <v>108</v>
      </c>
    </row>
    <row r="6" spans="1:1" ht="30" x14ac:dyDescent="0.25">
      <c r="A6" s="2" t="s">
        <v>82</v>
      </c>
    </row>
    <row r="7" spans="1:1" ht="30" x14ac:dyDescent="0.25">
      <c r="A7" s="2" t="s">
        <v>83</v>
      </c>
    </row>
    <row r="8" spans="1:1" ht="45" x14ac:dyDescent="0.25">
      <c r="A8" s="2" t="s">
        <v>84</v>
      </c>
    </row>
    <row r="9" spans="1:1" ht="30" x14ac:dyDescent="0.25">
      <c r="A9" s="2" t="s">
        <v>106</v>
      </c>
    </row>
    <row r="11" spans="1:1" x14ac:dyDescent="0.25">
      <c r="A11" t="s">
        <v>105</v>
      </c>
    </row>
  </sheetData>
  <hyperlinks>
    <hyperlink ref="A2" r:id="rId1" location="coronavirus-job-retention-scheme" xr:uid="{32566199-B5A2-4A1E-BD43-2BEDBBE557DB}"/>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1B68B-BEC8-4F79-86EA-1FC7558F3BC2}">
  <dimension ref="B1:K39"/>
  <sheetViews>
    <sheetView zoomScale="85" zoomScaleNormal="85" workbookViewId="0">
      <pane xSplit="2" ySplit="3" topLeftCell="C4" activePane="bottomRight" state="frozen"/>
      <selection pane="topRight" activeCell="C1" sqref="C1"/>
      <selection pane="bottomLeft" activeCell="A4" sqref="A4"/>
      <selection pane="bottomRight" activeCell="C1" sqref="C1"/>
    </sheetView>
  </sheetViews>
  <sheetFormatPr defaultRowHeight="15" x14ac:dyDescent="0.25"/>
  <cols>
    <col min="1" max="1" width="4.140625" customWidth="1"/>
    <col min="2" max="2" width="27.28515625" customWidth="1"/>
    <col min="3" max="10" width="11.5703125" customWidth="1"/>
    <col min="11" max="11" width="10.5703125" customWidth="1"/>
    <col min="12" max="21" width="9.140625" customWidth="1"/>
  </cols>
  <sheetData>
    <row r="1" spans="2:11" ht="63" x14ac:dyDescent="0.25">
      <c r="B1" s="22" t="s">
        <v>29</v>
      </c>
      <c r="C1" s="45" t="s">
        <v>97</v>
      </c>
    </row>
    <row r="2" spans="2:11" x14ac:dyDescent="0.25">
      <c r="C2" s="3"/>
      <c r="D2" s="3"/>
      <c r="E2" s="3"/>
      <c r="F2" s="3"/>
      <c r="G2" s="3"/>
      <c r="H2" s="3"/>
      <c r="I2" s="3"/>
      <c r="J2" s="3"/>
      <c r="K2" s="3"/>
    </row>
    <row r="3" spans="2:11" ht="18.75" x14ac:dyDescent="0.25">
      <c r="B3" s="6" t="s">
        <v>30</v>
      </c>
      <c r="C3" s="8">
        <v>43952</v>
      </c>
      <c r="D3" s="8">
        <v>44013</v>
      </c>
      <c r="E3" s="8">
        <v>44044</v>
      </c>
      <c r="F3" s="8">
        <v>44075</v>
      </c>
      <c r="G3" s="8">
        <v>44105</v>
      </c>
      <c r="H3" s="8">
        <v>44136</v>
      </c>
      <c r="I3" s="8">
        <v>44166</v>
      </c>
      <c r="J3" s="8">
        <v>44197</v>
      </c>
      <c r="K3" s="9"/>
    </row>
    <row r="4" spans="2:11" x14ac:dyDescent="0.25">
      <c r="B4" s="26" t="s">
        <v>17</v>
      </c>
      <c r="C4" s="41">
        <v>15300</v>
      </c>
      <c r="D4" s="41">
        <v>9500</v>
      </c>
      <c r="E4" s="41">
        <v>6800</v>
      </c>
      <c r="F4" s="41">
        <v>5100</v>
      </c>
      <c r="G4" s="41">
        <v>4000</v>
      </c>
      <c r="H4" s="41">
        <v>7300</v>
      </c>
      <c r="I4" s="41">
        <v>8100</v>
      </c>
      <c r="J4" s="41">
        <v>9300</v>
      </c>
      <c r="K4" s="40"/>
    </row>
    <row r="5" spans="2:11" x14ac:dyDescent="0.25">
      <c r="B5" s="26" t="s">
        <v>0</v>
      </c>
      <c r="C5" s="41">
        <v>22100</v>
      </c>
      <c r="D5" s="41">
        <v>13500</v>
      </c>
      <c r="E5" s="41">
        <v>9900</v>
      </c>
      <c r="F5" s="41">
        <v>7700</v>
      </c>
      <c r="G5" s="41">
        <v>6400</v>
      </c>
      <c r="H5" s="41">
        <v>10500</v>
      </c>
      <c r="I5" s="41">
        <v>11300</v>
      </c>
      <c r="J5" s="41">
        <v>12400</v>
      </c>
      <c r="K5" s="40"/>
    </row>
    <row r="6" spans="2:11" x14ac:dyDescent="0.25">
      <c r="B6" s="26" t="s">
        <v>1</v>
      </c>
      <c r="C6" s="41">
        <v>20500</v>
      </c>
      <c r="D6" s="41">
        <v>12600</v>
      </c>
      <c r="E6" s="41">
        <v>9300</v>
      </c>
      <c r="F6" s="41">
        <v>7300</v>
      </c>
      <c r="G6" s="41">
        <v>5800</v>
      </c>
      <c r="H6" s="41">
        <v>9800</v>
      </c>
      <c r="I6" s="41">
        <v>10400</v>
      </c>
      <c r="J6" s="41">
        <v>11700</v>
      </c>
      <c r="K6" s="40"/>
    </row>
    <row r="7" spans="2:11" x14ac:dyDescent="0.25">
      <c r="B7" s="26" t="s">
        <v>2</v>
      </c>
      <c r="C7" s="41">
        <v>8200</v>
      </c>
      <c r="D7" s="41">
        <v>5700</v>
      </c>
      <c r="E7" s="41">
        <v>4200</v>
      </c>
      <c r="F7" s="41">
        <v>3400</v>
      </c>
      <c r="G7" s="41">
        <v>2900</v>
      </c>
      <c r="H7" s="41">
        <v>4500</v>
      </c>
      <c r="I7" s="41">
        <v>4600</v>
      </c>
      <c r="J7" s="41">
        <v>5200</v>
      </c>
      <c r="K7" s="40"/>
    </row>
    <row r="8" spans="2:11" x14ac:dyDescent="0.25">
      <c r="B8" s="26" t="s">
        <v>18</v>
      </c>
      <c r="C8" s="41">
        <v>15900</v>
      </c>
      <c r="D8" s="41">
        <v>9800</v>
      </c>
      <c r="E8" s="41">
        <v>7100</v>
      </c>
      <c r="F8" s="41">
        <v>5000</v>
      </c>
      <c r="G8" s="41">
        <v>3900</v>
      </c>
      <c r="H8" s="41">
        <v>8200</v>
      </c>
      <c r="I8" s="41">
        <v>8800</v>
      </c>
      <c r="J8" s="41">
        <v>10200</v>
      </c>
      <c r="K8" s="40"/>
    </row>
    <row r="9" spans="2:11" x14ac:dyDescent="0.25">
      <c r="B9" s="26" t="s">
        <v>3</v>
      </c>
      <c r="C9" s="41">
        <v>10200</v>
      </c>
      <c r="D9" s="41">
        <v>6200</v>
      </c>
      <c r="E9" s="41">
        <v>4400</v>
      </c>
      <c r="F9" s="41">
        <v>3500</v>
      </c>
      <c r="G9" s="41">
        <v>2800</v>
      </c>
      <c r="H9" s="41">
        <v>4900</v>
      </c>
      <c r="I9" s="41">
        <v>5300</v>
      </c>
      <c r="J9" s="41">
        <v>6000</v>
      </c>
      <c r="K9" s="40"/>
    </row>
    <row r="10" spans="2:11" x14ac:dyDescent="0.25">
      <c r="B10" s="26" t="s">
        <v>4</v>
      </c>
      <c r="C10" s="41">
        <v>20300</v>
      </c>
      <c r="D10" s="41">
        <v>13400</v>
      </c>
      <c r="E10" s="41">
        <v>9900</v>
      </c>
      <c r="F10" s="41">
        <v>7500</v>
      </c>
      <c r="G10" s="41">
        <v>6100</v>
      </c>
      <c r="H10" s="41">
        <v>10300</v>
      </c>
      <c r="I10" s="41">
        <v>10600</v>
      </c>
      <c r="J10" s="41">
        <v>12200</v>
      </c>
      <c r="K10" s="40"/>
    </row>
    <row r="11" spans="2:11" x14ac:dyDescent="0.25">
      <c r="B11" s="26" t="s">
        <v>5</v>
      </c>
      <c r="C11" s="41">
        <v>21600</v>
      </c>
      <c r="D11" s="41">
        <v>13200</v>
      </c>
      <c r="E11" s="41">
        <v>9300</v>
      </c>
      <c r="F11" s="41">
        <v>6800</v>
      </c>
      <c r="G11" s="41">
        <v>5400</v>
      </c>
      <c r="H11" s="41">
        <v>10300</v>
      </c>
      <c r="I11" s="41">
        <v>10200</v>
      </c>
      <c r="J11" s="41">
        <v>12400</v>
      </c>
      <c r="K11" s="40"/>
    </row>
    <row r="12" spans="2:11" x14ac:dyDescent="0.25">
      <c r="B12" s="26" t="s">
        <v>19</v>
      </c>
      <c r="C12" s="41">
        <v>13400</v>
      </c>
      <c r="D12" s="41">
        <v>8800</v>
      </c>
      <c r="E12" s="41">
        <v>6700</v>
      </c>
      <c r="F12" s="41">
        <v>5200</v>
      </c>
      <c r="G12" s="41">
        <v>4300</v>
      </c>
      <c r="H12" s="41">
        <v>7000</v>
      </c>
      <c r="I12" s="41">
        <v>7500</v>
      </c>
      <c r="J12" s="41">
        <v>8100</v>
      </c>
      <c r="K12" s="40"/>
    </row>
    <row r="13" spans="2:11" x14ac:dyDescent="0.25">
      <c r="B13" s="26" t="s">
        <v>20</v>
      </c>
      <c r="C13" s="41">
        <v>11700</v>
      </c>
      <c r="D13" s="41">
        <v>7100</v>
      </c>
      <c r="E13" s="41">
        <v>4900</v>
      </c>
      <c r="F13" s="41">
        <v>3500</v>
      </c>
      <c r="G13" s="41">
        <v>3000</v>
      </c>
      <c r="H13" s="41">
        <v>5300</v>
      </c>
      <c r="I13" s="41">
        <v>6100</v>
      </c>
      <c r="J13" s="41">
        <v>6900</v>
      </c>
      <c r="K13" s="40"/>
    </row>
    <row r="14" spans="2:11" x14ac:dyDescent="0.25">
      <c r="B14" s="26" t="s">
        <v>12</v>
      </c>
      <c r="C14" s="41">
        <v>11500</v>
      </c>
      <c r="D14" s="41">
        <v>7400</v>
      </c>
      <c r="E14" s="41">
        <v>5100</v>
      </c>
      <c r="F14" s="41">
        <v>3700</v>
      </c>
      <c r="G14" s="41">
        <v>2800</v>
      </c>
      <c r="H14" s="41">
        <v>6000</v>
      </c>
      <c r="I14" s="41">
        <v>5900</v>
      </c>
      <c r="J14" s="41">
        <v>7100</v>
      </c>
      <c r="K14" s="40"/>
    </row>
    <row r="15" spans="2:11" x14ac:dyDescent="0.25">
      <c r="B15" s="26" t="s">
        <v>6</v>
      </c>
      <c r="C15" s="41">
        <v>16700</v>
      </c>
      <c r="D15" s="41">
        <v>11800</v>
      </c>
      <c r="E15" s="41">
        <v>9300</v>
      </c>
      <c r="F15" s="41">
        <v>7400</v>
      </c>
      <c r="G15" s="41">
        <v>6300</v>
      </c>
      <c r="H15" s="41">
        <v>9600</v>
      </c>
      <c r="I15" s="41">
        <v>9900</v>
      </c>
      <c r="J15" s="41">
        <v>11000</v>
      </c>
      <c r="K15" s="40"/>
    </row>
    <row r="16" spans="2:11" x14ac:dyDescent="0.25">
      <c r="B16" s="26" t="s">
        <v>24</v>
      </c>
      <c r="C16" s="41">
        <v>11200</v>
      </c>
      <c r="D16" s="41">
        <v>6600</v>
      </c>
      <c r="E16" s="41">
        <v>4700</v>
      </c>
      <c r="F16" s="41">
        <v>3500</v>
      </c>
      <c r="G16" s="41">
        <v>2900</v>
      </c>
      <c r="H16" s="41">
        <v>6500</v>
      </c>
      <c r="I16" s="41">
        <v>6900</v>
      </c>
      <c r="J16" s="41">
        <v>7500</v>
      </c>
      <c r="K16" s="40"/>
    </row>
    <row r="17" spans="2:11" x14ac:dyDescent="0.25">
      <c r="B17" s="26" t="s">
        <v>21</v>
      </c>
      <c r="C17" s="41">
        <v>12500</v>
      </c>
      <c r="D17" s="41">
        <v>8000</v>
      </c>
      <c r="E17" s="41">
        <v>5700</v>
      </c>
      <c r="F17" s="41">
        <v>4500</v>
      </c>
      <c r="G17" s="41">
        <v>3600</v>
      </c>
      <c r="H17" s="41">
        <v>9600</v>
      </c>
      <c r="I17" s="41">
        <v>10400</v>
      </c>
      <c r="J17" s="41">
        <v>11900</v>
      </c>
      <c r="K17" s="40"/>
    </row>
    <row r="18" spans="2:11" x14ac:dyDescent="0.25">
      <c r="B18" s="26" t="s">
        <v>7</v>
      </c>
      <c r="C18" s="41">
        <v>11600</v>
      </c>
      <c r="D18" s="41">
        <v>7300</v>
      </c>
      <c r="E18" s="41">
        <v>5500</v>
      </c>
      <c r="F18" s="41">
        <v>4300</v>
      </c>
      <c r="G18" s="41">
        <v>3600</v>
      </c>
      <c r="H18" s="41">
        <v>6100</v>
      </c>
      <c r="I18" s="41">
        <v>6200</v>
      </c>
      <c r="J18" s="41">
        <v>7300</v>
      </c>
      <c r="K18" s="40"/>
    </row>
    <row r="19" spans="2:11" x14ac:dyDescent="0.25">
      <c r="B19" s="26" t="s">
        <v>13</v>
      </c>
      <c r="C19" s="41">
        <v>9700</v>
      </c>
      <c r="D19" s="41">
        <v>5800</v>
      </c>
      <c r="E19" s="41">
        <v>3900</v>
      </c>
      <c r="F19" s="41">
        <v>2900</v>
      </c>
      <c r="G19" s="41">
        <v>2400</v>
      </c>
      <c r="H19" s="41">
        <v>4600</v>
      </c>
      <c r="I19" s="41">
        <v>5400</v>
      </c>
      <c r="J19" s="41">
        <v>6000</v>
      </c>
      <c r="K19" s="40"/>
    </row>
    <row r="20" spans="2:11" x14ac:dyDescent="0.25">
      <c r="B20" s="26" t="s">
        <v>14</v>
      </c>
      <c r="C20" s="41">
        <v>10600</v>
      </c>
      <c r="D20" s="41">
        <v>7100</v>
      </c>
      <c r="E20" s="41">
        <v>5400</v>
      </c>
      <c r="F20" s="41">
        <v>3800</v>
      </c>
      <c r="G20" s="41">
        <v>3000</v>
      </c>
      <c r="H20" s="41">
        <v>5500</v>
      </c>
      <c r="I20" s="41">
        <v>5500</v>
      </c>
      <c r="J20" s="41">
        <v>6600</v>
      </c>
      <c r="K20" s="40"/>
    </row>
    <row r="21" spans="2:11" x14ac:dyDescent="0.25">
      <c r="B21" s="26" t="s">
        <v>22</v>
      </c>
      <c r="C21" s="41">
        <v>19700</v>
      </c>
      <c r="D21" s="41">
        <v>12200</v>
      </c>
      <c r="E21" s="41">
        <v>9000</v>
      </c>
      <c r="F21" s="41">
        <v>6700</v>
      </c>
      <c r="G21" s="41">
        <v>5600</v>
      </c>
      <c r="H21" s="41">
        <v>6500</v>
      </c>
      <c r="I21" s="41">
        <v>6900</v>
      </c>
      <c r="J21" s="41">
        <v>7900</v>
      </c>
      <c r="K21" s="40"/>
    </row>
    <row r="22" spans="2:11" x14ac:dyDescent="0.25">
      <c r="B22" s="26" t="s">
        <v>8</v>
      </c>
      <c r="C22" s="41">
        <v>8100</v>
      </c>
      <c r="D22" s="41">
        <v>4700</v>
      </c>
      <c r="E22" s="41">
        <v>3500</v>
      </c>
      <c r="F22" s="41">
        <v>2600</v>
      </c>
      <c r="G22" s="41">
        <v>2100</v>
      </c>
      <c r="H22" s="41">
        <v>3700</v>
      </c>
      <c r="I22" s="41">
        <v>3800</v>
      </c>
      <c r="J22" s="41">
        <v>4500</v>
      </c>
      <c r="K22" s="40"/>
    </row>
    <row r="23" spans="2:11" x14ac:dyDescent="0.25">
      <c r="B23" s="26" t="s">
        <v>31</v>
      </c>
      <c r="C23" s="41">
        <v>30700</v>
      </c>
      <c r="D23" s="41">
        <v>18200</v>
      </c>
      <c r="E23" s="41">
        <v>13100</v>
      </c>
      <c r="F23" s="41">
        <v>9800</v>
      </c>
      <c r="G23" s="41">
        <v>7800</v>
      </c>
      <c r="H23" s="41">
        <v>13800</v>
      </c>
      <c r="I23" s="41">
        <v>15000</v>
      </c>
      <c r="J23" s="41">
        <v>17000</v>
      </c>
      <c r="K23" s="40"/>
    </row>
    <row r="24" spans="2:11" x14ac:dyDescent="0.25">
      <c r="B24" s="26" t="s">
        <v>9</v>
      </c>
      <c r="C24" s="41">
        <v>9800</v>
      </c>
      <c r="D24" s="41">
        <v>6100</v>
      </c>
      <c r="E24" s="41">
        <v>4500</v>
      </c>
      <c r="F24" s="41">
        <v>3500</v>
      </c>
      <c r="G24" s="41">
        <v>2800</v>
      </c>
      <c r="H24" s="41">
        <v>4700</v>
      </c>
      <c r="I24" s="41">
        <v>5000</v>
      </c>
      <c r="J24" s="41">
        <v>5700</v>
      </c>
      <c r="K24" s="40"/>
    </row>
    <row r="25" spans="2:11" x14ac:dyDescent="0.25">
      <c r="B25" s="26" t="s">
        <v>15</v>
      </c>
      <c r="C25" s="41">
        <v>9300</v>
      </c>
      <c r="D25" s="41">
        <v>5800</v>
      </c>
      <c r="E25" s="41">
        <v>3800</v>
      </c>
      <c r="F25" s="41">
        <v>2900</v>
      </c>
      <c r="G25" s="41">
        <v>2400</v>
      </c>
      <c r="H25" s="41">
        <v>4600</v>
      </c>
      <c r="I25" s="41">
        <v>5100</v>
      </c>
      <c r="J25" s="41">
        <v>5800</v>
      </c>
      <c r="K25" s="40"/>
    </row>
    <row r="26" spans="2:11" ht="15" customHeight="1" x14ac:dyDescent="0.25">
      <c r="B26" s="26" t="s">
        <v>23</v>
      </c>
      <c r="C26" s="41">
        <v>12900</v>
      </c>
      <c r="D26" s="41">
        <v>8500</v>
      </c>
      <c r="E26" s="41">
        <v>6600</v>
      </c>
      <c r="F26" s="41">
        <v>4900</v>
      </c>
      <c r="G26" s="41">
        <v>4000</v>
      </c>
      <c r="H26" s="41">
        <v>5700</v>
      </c>
      <c r="I26" s="41">
        <v>6100</v>
      </c>
      <c r="J26" s="41">
        <v>6900</v>
      </c>
      <c r="K26" s="40"/>
    </row>
    <row r="27" spans="2:11" x14ac:dyDescent="0.25">
      <c r="B27" s="26" t="s">
        <v>32</v>
      </c>
      <c r="C27" s="41">
        <v>20200</v>
      </c>
      <c r="D27" s="41">
        <v>12800</v>
      </c>
      <c r="E27" s="41">
        <v>9200</v>
      </c>
      <c r="F27" s="41">
        <v>7400</v>
      </c>
      <c r="G27" s="41">
        <v>5900</v>
      </c>
      <c r="H27" s="41">
        <v>10500</v>
      </c>
      <c r="I27" s="41">
        <v>11200</v>
      </c>
      <c r="J27" s="41">
        <v>12300</v>
      </c>
      <c r="K27" s="40"/>
    </row>
    <row r="28" spans="2:11" x14ac:dyDescent="0.25">
      <c r="B28" s="26" t="s">
        <v>25</v>
      </c>
      <c r="C28" s="41">
        <v>16000</v>
      </c>
      <c r="D28" s="41">
        <v>9000</v>
      </c>
      <c r="E28" s="41">
        <v>6100</v>
      </c>
      <c r="F28" s="41">
        <v>4400</v>
      </c>
      <c r="G28" s="41">
        <v>3500</v>
      </c>
      <c r="H28" s="41">
        <v>6500</v>
      </c>
      <c r="I28" s="41">
        <v>7200</v>
      </c>
      <c r="J28" s="41">
        <v>8100</v>
      </c>
      <c r="K28" s="40"/>
    </row>
    <row r="29" spans="2:11" x14ac:dyDescent="0.25">
      <c r="B29" s="26" t="s">
        <v>10</v>
      </c>
      <c r="C29" s="41">
        <v>14900</v>
      </c>
      <c r="D29" s="41">
        <v>8600</v>
      </c>
      <c r="E29" s="41">
        <v>5800</v>
      </c>
      <c r="F29" s="41">
        <v>4300</v>
      </c>
      <c r="G29" s="41">
        <v>3400</v>
      </c>
      <c r="H29" s="41">
        <v>6700</v>
      </c>
      <c r="I29" s="41">
        <v>6900</v>
      </c>
      <c r="J29" s="41">
        <v>8500</v>
      </c>
      <c r="K29" s="40"/>
    </row>
    <row r="30" spans="2:11" x14ac:dyDescent="0.25">
      <c r="B30" s="26" t="s">
        <v>26</v>
      </c>
      <c r="C30" s="41">
        <v>14900</v>
      </c>
      <c r="D30" s="41">
        <v>8900</v>
      </c>
      <c r="E30" s="41">
        <v>5900</v>
      </c>
      <c r="F30" s="41">
        <v>4300</v>
      </c>
      <c r="G30" s="41">
        <v>3500</v>
      </c>
      <c r="H30" s="41">
        <v>7400</v>
      </c>
      <c r="I30" s="41">
        <v>8000</v>
      </c>
      <c r="J30" s="41">
        <v>8900</v>
      </c>
      <c r="K30" s="40"/>
    </row>
    <row r="31" spans="2:11" x14ac:dyDescent="0.25">
      <c r="B31" s="26" t="s">
        <v>33</v>
      </c>
      <c r="C31" s="41">
        <v>21600</v>
      </c>
      <c r="D31" s="41">
        <v>13800</v>
      </c>
      <c r="E31" s="41">
        <v>10300</v>
      </c>
      <c r="F31" s="41">
        <v>7800</v>
      </c>
      <c r="G31" s="41">
        <v>6400</v>
      </c>
      <c r="H31" s="41">
        <v>11100</v>
      </c>
      <c r="I31" s="41">
        <v>11800</v>
      </c>
      <c r="J31" s="41">
        <v>13000</v>
      </c>
      <c r="K31" s="40"/>
    </row>
    <row r="32" spans="2:11" x14ac:dyDescent="0.25">
      <c r="B32" s="26" t="s">
        <v>27</v>
      </c>
      <c r="C32" s="41">
        <v>14700</v>
      </c>
      <c r="D32" s="41">
        <v>9500</v>
      </c>
      <c r="E32" s="41">
        <v>7200</v>
      </c>
      <c r="F32" s="41">
        <v>5100</v>
      </c>
      <c r="G32" s="41">
        <v>4200</v>
      </c>
      <c r="H32" s="41">
        <v>7100</v>
      </c>
      <c r="I32" s="41">
        <v>7600</v>
      </c>
      <c r="J32" s="41">
        <v>8600</v>
      </c>
      <c r="K32" s="40"/>
    </row>
    <row r="33" spans="2:11" x14ac:dyDescent="0.25">
      <c r="B33" s="26" t="s">
        <v>28</v>
      </c>
      <c r="C33" s="41">
        <v>12400</v>
      </c>
      <c r="D33" s="41">
        <v>8300</v>
      </c>
      <c r="E33" s="41">
        <v>6200</v>
      </c>
      <c r="F33" s="41">
        <v>4500</v>
      </c>
      <c r="G33" s="41">
        <v>3600</v>
      </c>
      <c r="H33" s="41">
        <v>6500</v>
      </c>
      <c r="I33" s="41">
        <v>6900</v>
      </c>
      <c r="J33" s="41">
        <v>8000</v>
      </c>
      <c r="K33" s="40"/>
    </row>
    <row r="34" spans="2:11" x14ac:dyDescent="0.25">
      <c r="B34" s="26" t="s">
        <v>11</v>
      </c>
      <c r="C34" s="41">
        <v>10900</v>
      </c>
      <c r="D34" s="41">
        <v>7800</v>
      </c>
      <c r="E34" s="41">
        <v>6100</v>
      </c>
      <c r="F34" s="41">
        <v>4800</v>
      </c>
      <c r="G34" s="41">
        <v>3900</v>
      </c>
      <c r="H34" s="41">
        <v>5800</v>
      </c>
      <c r="I34" s="41">
        <v>5700</v>
      </c>
      <c r="J34" s="41">
        <v>7000</v>
      </c>
      <c r="K34" s="40"/>
    </row>
    <row r="35" spans="2:11" x14ac:dyDescent="0.25">
      <c r="B35" s="26" t="s">
        <v>16</v>
      </c>
      <c r="C35" s="41">
        <v>17700</v>
      </c>
      <c r="D35" s="41">
        <v>11500</v>
      </c>
      <c r="E35" s="41">
        <v>8300</v>
      </c>
      <c r="F35" s="41">
        <v>6000</v>
      </c>
      <c r="G35" s="41">
        <v>4800</v>
      </c>
      <c r="H35" s="41">
        <v>8700</v>
      </c>
      <c r="I35" s="41">
        <v>8700</v>
      </c>
      <c r="J35" s="41">
        <v>10600</v>
      </c>
      <c r="K35" s="40"/>
    </row>
    <row r="36" spans="2:11" ht="15.75" thickBot="1" x14ac:dyDescent="0.3">
      <c r="B36" s="27"/>
      <c r="C36" s="40"/>
      <c r="D36" s="40"/>
      <c r="E36" s="40"/>
      <c r="F36" s="40"/>
      <c r="G36" s="40"/>
      <c r="H36" s="40"/>
      <c r="I36" s="40"/>
      <c r="J36" s="40"/>
      <c r="K36" s="40"/>
    </row>
    <row r="37" spans="2:11" ht="19.5" thickBot="1" x14ac:dyDescent="0.35">
      <c r="B37" s="29" t="s">
        <v>34</v>
      </c>
      <c r="C37" s="42">
        <f t="shared" ref="C37:J37" si="0">SUM(C4:C35)</f>
        <v>476800</v>
      </c>
      <c r="D37" s="42">
        <f t="shared" si="0"/>
        <v>299500</v>
      </c>
      <c r="E37" s="42">
        <f t="shared" si="0"/>
        <v>217700</v>
      </c>
      <c r="F37" s="42">
        <f t="shared" si="0"/>
        <v>164100</v>
      </c>
      <c r="G37" s="42">
        <f t="shared" si="0"/>
        <v>133100</v>
      </c>
      <c r="H37" s="42">
        <f t="shared" si="0"/>
        <v>235300</v>
      </c>
      <c r="I37" s="42">
        <f t="shared" si="0"/>
        <v>249000</v>
      </c>
      <c r="J37" s="42">
        <f t="shared" si="0"/>
        <v>284600</v>
      </c>
      <c r="K37" s="21"/>
    </row>
    <row r="38" spans="2:11" ht="18.75" x14ac:dyDescent="0.3">
      <c r="C38" s="21"/>
      <c r="D38" s="21"/>
      <c r="E38" s="21"/>
      <c r="F38" s="21"/>
      <c r="G38" s="21"/>
      <c r="H38" s="21"/>
      <c r="I38" s="21"/>
      <c r="J38" s="21"/>
      <c r="K38" s="21"/>
    </row>
    <row r="39" spans="2:11" ht="18.75" x14ac:dyDescent="0.3">
      <c r="B39" s="38" t="s">
        <v>78</v>
      </c>
    </row>
  </sheetData>
  <autoFilter ref="B3:J35" xr:uid="{0ABD1710-8CB4-4A81-A3A5-DDDA363F9E5C}">
    <sortState xmlns:xlrd2="http://schemas.microsoft.com/office/spreadsheetml/2017/richdata2" ref="B4:J35">
      <sortCondition ref="B3:B35"/>
    </sortState>
  </autoFilter>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A6D0-3B0F-4EEF-AE97-653F221BBE9C}">
  <sheetPr codeName="Sheet5"/>
  <dimension ref="B1:Q60"/>
  <sheetViews>
    <sheetView zoomScale="85" zoomScaleNormal="85" workbookViewId="0">
      <selection activeCell="B1" sqref="B1"/>
    </sheetView>
  </sheetViews>
  <sheetFormatPr defaultRowHeight="15" x14ac:dyDescent="0.25"/>
  <cols>
    <col min="1" max="1" width="4.140625" customWidth="1"/>
    <col min="2" max="2" width="27.28515625" customWidth="1"/>
    <col min="3" max="10" width="11.28515625" customWidth="1"/>
    <col min="11" max="11" width="10.5703125" customWidth="1"/>
    <col min="12" max="21" width="9.28515625" customWidth="1"/>
  </cols>
  <sheetData>
    <row r="1" spans="2:17" ht="63" x14ac:dyDescent="0.25">
      <c r="B1" s="5" t="s">
        <v>29</v>
      </c>
      <c r="C1" s="45" t="s">
        <v>97</v>
      </c>
    </row>
    <row r="2" spans="2:17" x14ac:dyDescent="0.25">
      <c r="C2" s="3"/>
      <c r="D2" s="3"/>
      <c r="E2" s="3"/>
      <c r="F2" s="3"/>
      <c r="G2" s="3"/>
      <c r="H2" s="3"/>
      <c r="I2" s="3"/>
      <c r="J2" s="3"/>
      <c r="K2" s="3"/>
    </row>
    <row r="3" spans="2:17" ht="21" x14ac:dyDescent="0.35">
      <c r="B3" s="37" t="s">
        <v>78</v>
      </c>
    </row>
    <row r="4" spans="2:17" x14ac:dyDescent="0.25">
      <c r="C4" s="3"/>
      <c r="D4" s="3"/>
      <c r="E4" s="3"/>
      <c r="F4" s="3"/>
      <c r="G4" s="3"/>
      <c r="H4" s="3"/>
      <c r="I4" s="3"/>
      <c r="J4" s="3"/>
    </row>
    <row r="5" spans="2:17" ht="18.75" x14ac:dyDescent="0.25">
      <c r="B5" s="6" t="s">
        <v>35</v>
      </c>
      <c r="C5" s="8">
        <f>+SELEP!C3</f>
        <v>43952</v>
      </c>
      <c r="D5" s="8">
        <f>+SELEP!D3</f>
        <v>44013</v>
      </c>
      <c r="E5" s="8">
        <f>+SELEP!E3</f>
        <v>44044</v>
      </c>
      <c r="F5" s="8">
        <f>+SELEP!F3</f>
        <v>44075</v>
      </c>
      <c r="G5" s="8">
        <f>+SELEP!G3</f>
        <v>44105</v>
      </c>
      <c r="H5" s="8">
        <f>+SELEP!H3</f>
        <v>44136</v>
      </c>
      <c r="I5" s="8">
        <f>+SELEP!I3</f>
        <v>44166</v>
      </c>
      <c r="J5" s="8">
        <f>+SELEP!J3</f>
        <v>44197</v>
      </c>
      <c r="L5" s="14"/>
      <c r="M5" s="14"/>
      <c r="N5" s="14"/>
      <c r="O5" s="14"/>
      <c r="P5" s="14"/>
      <c r="Q5" s="14"/>
    </row>
    <row r="6" spans="2:17" x14ac:dyDescent="0.25">
      <c r="B6" s="26" t="s">
        <v>1</v>
      </c>
      <c r="C6" s="41">
        <f>VLOOKUP($B6,SELEP!$B$4:$J$35,C$54,FALSE)</f>
        <v>20500</v>
      </c>
      <c r="D6" s="41">
        <f>VLOOKUP($B6,SELEP!$B$4:$J$35,D$54,FALSE)</f>
        <v>12600</v>
      </c>
      <c r="E6" s="41">
        <f>VLOOKUP($B6,SELEP!$B$4:$J$35,E$54,FALSE)</f>
        <v>9300</v>
      </c>
      <c r="F6" s="41">
        <f>VLOOKUP($B6,SELEP!$B$4:$J$35,F$54,FALSE)</f>
        <v>7300</v>
      </c>
      <c r="G6" s="41">
        <f>VLOOKUP($B6,SELEP!$B$4:$J$35,G$54,FALSE)</f>
        <v>5800</v>
      </c>
      <c r="H6" s="41">
        <f>VLOOKUP($B6,SELEP!$B$4:$J$35,H$54,FALSE)</f>
        <v>9800</v>
      </c>
      <c r="I6" s="41">
        <f>VLOOKUP($B6,SELEP!$B$4:$J$35,I$54,FALSE)</f>
        <v>10400</v>
      </c>
      <c r="J6" s="41">
        <f>VLOOKUP($B6,SELEP!$B$4:$J$35,J$54,FALSE)</f>
        <v>11700</v>
      </c>
      <c r="L6" s="4"/>
      <c r="M6" s="4"/>
      <c r="N6" s="4"/>
      <c r="O6" s="4"/>
      <c r="P6" s="4"/>
      <c r="Q6" s="4"/>
    </row>
    <row r="7" spans="2:17" x14ac:dyDescent="0.25">
      <c r="B7" s="26" t="s">
        <v>2</v>
      </c>
      <c r="C7" s="41">
        <f>VLOOKUP($B7,SELEP!$B$4:$J$35,C$54,FALSE)</f>
        <v>8200</v>
      </c>
      <c r="D7" s="41">
        <f>VLOOKUP($B7,SELEP!$B$4:$J$35,D$54,FALSE)</f>
        <v>5700</v>
      </c>
      <c r="E7" s="41">
        <f>VLOOKUP($B7,SELEP!$B$4:$J$35,E$54,FALSE)</f>
        <v>4200</v>
      </c>
      <c r="F7" s="41">
        <f>VLOOKUP($B7,SELEP!$B$4:$J$35,F$54,FALSE)</f>
        <v>3400</v>
      </c>
      <c r="G7" s="41">
        <f>VLOOKUP($B7,SELEP!$B$4:$J$35,G$54,FALSE)</f>
        <v>2900</v>
      </c>
      <c r="H7" s="41">
        <f>VLOOKUP($B7,SELEP!$B$4:$J$35,H$54,FALSE)</f>
        <v>4500</v>
      </c>
      <c r="I7" s="41">
        <f>VLOOKUP($B7,SELEP!$B$4:$J$35,I$54,FALSE)</f>
        <v>4600</v>
      </c>
      <c r="J7" s="41">
        <f>VLOOKUP($B7,SELEP!$B$4:$J$35,J$54,FALSE)</f>
        <v>5200</v>
      </c>
      <c r="L7" s="4"/>
      <c r="M7" s="4"/>
      <c r="N7" s="4"/>
      <c r="O7" s="4"/>
      <c r="P7" s="4"/>
      <c r="Q7" s="4"/>
    </row>
    <row r="8" spans="2:17" x14ac:dyDescent="0.25">
      <c r="B8" s="26" t="s">
        <v>4</v>
      </c>
      <c r="C8" s="41">
        <f>VLOOKUP($B8,SELEP!$B$4:$J$35,C$54,FALSE)</f>
        <v>20300</v>
      </c>
      <c r="D8" s="41">
        <f>VLOOKUP($B8,SELEP!$B$4:$J$35,D$54,FALSE)</f>
        <v>13400</v>
      </c>
      <c r="E8" s="41">
        <f>VLOOKUP($B8,SELEP!$B$4:$J$35,E$54,FALSE)</f>
        <v>9900</v>
      </c>
      <c r="F8" s="41">
        <f>VLOOKUP($B8,SELEP!$B$4:$J$35,F$54,FALSE)</f>
        <v>7500</v>
      </c>
      <c r="G8" s="41">
        <f>VLOOKUP($B8,SELEP!$B$4:$J$35,G$54,FALSE)</f>
        <v>6100</v>
      </c>
      <c r="H8" s="41">
        <f>VLOOKUP($B8,SELEP!$B$4:$J$35,H$54,FALSE)</f>
        <v>10300</v>
      </c>
      <c r="I8" s="41">
        <f>VLOOKUP($B8,SELEP!$B$4:$J$35,I$54,FALSE)</f>
        <v>10600</v>
      </c>
      <c r="J8" s="41">
        <f>VLOOKUP($B8,SELEP!$B$4:$J$35,J$54,FALSE)</f>
        <v>12200</v>
      </c>
      <c r="L8" s="4"/>
      <c r="M8" s="4"/>
      <c r="N8" s="4"/>
      <c r="O8" s="4"/>
      <c r="P8" s="4"/>
      <c r="Q8" s="4"/>
    </row>
    <row r="9" spans="2:17" x14ac:dyDescent="0.25">
      <c r="B9" s="26" t="s">
        <v>5</v>
      </c>
      <c r="C9" s="41">
        <f>VLOOKUP($B9,SELEP!$B$4:$J$35,C$54,FALSE)</f>
        <v>21600</v>
      </c>
      <c r="D9" s="41">
        <f>VLOOKUP($B9,SELEP!$B$4:$J$35,D$54,FALSE)</f>
        <v>13200</v>
      </c>
      <c r="E9" s="41">
        <f>VLOOKUP($B9,SELEP!$B$4:$J$35,E$54,FALSE)</f>
        <v>9300</v>
      </c>
      <c r="F9" s="41">
        <f>VLOOKUP($B9,SELEP!$B$4:$J$35,F$54,FALSE)</f>
        <v>6800</v>
      </c>
      <c r="G9" s="41">
        <f>VLOOKUP($B9,SELEP!$B$4:$J$35,G$54,FALSE)</f>
        <v>5400</v>
      </c>
      <c r="H9" s="41">
        <f>VLOOKUP($B9,SELEP!$B$4:$J$35,H$54,FALSE)</f>
        <v>10300</v>
      </c>
      <c r="I9" s="41">
        <f>VLOOKUP($B9,SELEP!$B$4:$J$35,I$54,FALSE)</f>
        <v>10200</v>
      </c>
      <c r="J9" s="41">
        <f>VLOOKUP($B9,SELEP!$B$4:$J$35,J$54,FALSE)</f>
        <v>12400</v>
      </c>
      <c r="L9" s="4"/>
      <c r="M9" s="4"/>
      <c r="N9" s="4"/>
      <c r="O9" s="4"/>
      <c r="P9" s="4"/>
      <c r="Q9" s="4"/>
    </row>
    <row r="10" spans="2:17" x14ac:dyDescent="0.25">
      <c r="B10" s="26" t="s">
        <v>6</v>
      </c>
      <c r="C10" s="41">
        <f>VLOOKUP($B10,SELEP!$B$4:$J$35,C$54,FALSE)</f>
        <v>16700</v>
      </c>
      <c r="D10" s="41">
        <f>VLOOKUP($B10,SELEP!$B$4:$J$35,D$54,FALSE)</f>
        <v>11800</v>
      </c>
      <c r="E10" s="41">
        <f>VLOOKUP($B10,SELEP!$B$4:$J$35,E$54,FALSE)</f>
        <v>9300</v>
      </c>
      <c r="F10" s="41">
        <f>VLOOKUP($B10,SELEP!$B$4:$J$35,F$54,FALSE)</f>
        <v>7400</v>
      </c>
      <c r="G10" s="41">
        <f>VLOOKUP($B10,SELEP!$B$4:$J$35,G$54,FALSE)</f>
        <v>6300</v>
      </c>
      <c r="H10" s="41">
        <f>VLOOKUP($B10,SELEP!$B$4:$J$35,H$54,FALSE)</f>
        <v>9600</v>
      </c>
      <c r="I10" s="41">
        <f>VLOOKUP($B10,SELEP!$B$4:$J$35,I$54,FALSE)</f>
        <v>9900</v>
      </c>
      <c r="J10" s="41">
        <f>VLOOKUP($B10,SELEP!$B$4:$J$35,J$54,FALSE)</f>
        <v>11000</v>
      </c>
    </row>
    <row r="11" spans="2:17" x14ac:dyDescent="0.25">
      <c r="B11" s="26" t="s">
        <v>7</v>
      </c>
      <c r="C11" s="41">
        <f>VLOOKUP($B11,SELEP!$B$4:$J$35,C$54,FALSE)</f>
        <v>11600</v>
      </c>
      <c r="D11" s="41">
        <f>VLOOKUP($B11,SELEP!$B$4:$J$35,D$54,FALSE)</f>
        <v>7300</v>
      </c>
      <c r="E11" s="41">
        <f>VLOOKUP($B11,SELEP!$B$4:$J$35,E$54,FALSE)</f>
        <v>5500</v>
      </c>
      <c r="F11" s="41">
        <f>VLOOKUP($B11,SELEP!$B$4:$J$35,F$54,FALSE)</f>
        <v>4300</v>
      </c>
      <c r="G11" s="41">
        <f>VLOOKUP($B11,SELEP!$B$4:$J$35,G$54,FALSE)</f>
        <v>3600</v>
      </c>
      <c r="H11" s="41">
        <f>VLOOKUP($B11,SELEP!$B$4:$J$35,H$54,FALSE)</f>
        <v>6100</v>
      </c>
      <c r="I11" s="41">
        <f>VLOOKUP($B11,SELEP!$B$4:$J$35,I$54,FALSE)</f>
        <v>6200</v>
      </c>
      <c r="J11" s="41">
        <f>VLOOKUP($B11,SELEP!$B$4:$J$35,J$54,FALSE)</f>
        <v>7300</v>
      </c>
    </row>
    <row r="12" spans="2:17" x14ac:dyDescent="0.25">
      <c r="B12" s="26" t="s">
        <v>8</v>
      </c>
      <c r="C12" s="41">
        <f>VLOOKUP($B12,SELEP!$B$4:$J$35,C$54,FALSE)</f>
        <v>8100</v>
      </c>
      <c r="D12" s="41">
        <f>VLOOKUP($B12,SELEP!$B$4:$J$35,D$54,FALSE)</f>
        <v>4700</v>
      </c>
      <c r="E12" s="41">
        <f>VLOOKUP($B12,SELEP!$B$4:$J$35,E$54,FALSE)</f>
        <v>3500</v>
      </c>
      <c r="F12" s="41">
        <f>VLOOKUP($B12,SELEP!$B$4:$J$35,F$54,FALSE)</f>
        <v>2600</v>
      </c>
      <c r="G12" s="41">
        <f>VLOOKUP($B12,SELEP!$B$4:$J$35,G$54,FALSE)</f>
        <v>2100</v>
      </c>
      <c r="H12" s="41">
        <f>VLOOKUP($B12,SELEP!$B$4:$J$35,H$54,FALSE)</f>
        <v>3700</v>
      </c>
      <c r="I12" s="41">
        <f>VLOOKUP($B12,SELEP!$B$4:$J$35,I$54,FALSE)</f>
        <v>3800</v>
      </c>
      <c r="J12" s="41">
        <f>VLOOKUP($B12,SELEP!$B$4:$J$35,J$54,FALSE)</f>
        <v>4500</v>
      </c>
    </row>
    <row r="13" spans="2:17" x14ac:dyDescent="0.25">
      <c r="B13" s="26" t="s">
        <v>10</v>
      </c>
      <c r="C13" s="41">
        <f>VLOOKUP($B13,SELEP!$B$4:$J$35,C$54,FALSE)</f>
        <v>14900</v>
      </c>
      <c r="D13" s="41">
        <f>VLOOKUP($B13,SELEP!$B$4:$J$35,D$54,FALSE)</f>
        <v>8600</v>
      </c>
      <c r="E13" s="41">
        <f>VLOOKUP($B13,SELEP!$B$4:$J$35,E$54,FALSE)</f>
        <v>5800</v>
      </c>
      <c r="F13" s="41">
        <f>VLOOKUP($B13,SELEP!$B$4:$J$35,F$54,FALSE)</f>
        <v>4300</v>
      </c>
      <c r="G13" s="41">
        <f>VLOOKUP($B13,SELEP!$B$4:$J$35,G$54,FALSE)</f>
        <v>3400</v>
      </c>
      <c r="H13" s="41">
        <f>VLOOKUP($B13,SELEP!$B$4:$J$35,H$54,FALSE)</f>
        <v>6700</v>
      </c>
      <c r="I13" s="41">
        <f>VLOOKUP($B13,SELEP!$B$4:$J$35,I$54,FALSE)</f>
        <v>6900</v>
      </c>
      <c r="J13" s="41">
        <f>VLOOKUP($B13,SELEP!$B$4:$J$35,J$54,FALSE)</f>
        <v>8500</v>
      </c>
    </row>
    <row r="14" spans="2:17" ht="15.75" thickBot="1" x14ac:dyDescent="0.3">
      <c r="B14" s="26" t="s">
        <v>11</v>
      </c>
      <c r="C14" s="41">
        <f>VLOOKUP($B14,SELEP!$B$4:$J$35,C$54,FALSE)</f>
        <v>10900</v>
      </c>
      <c r="D14" s="41">
        <f>VLOOKUP($B14,SELEP!$B$4:$J$35,D$54,FALSE)</f>
        <v>7800</v>
      </c>
      <c r="E14" s="41">
        <f>VLOOKUP($B14,SELEP!$B$4:$J$35,E$54,FALSE)</f>
        <v>6100</v>
      </c>
      <c r="F14" s="41">
        <f>VLOOKUP($B14,SELEP!$B$4:$J$35,F$54,FALSE)</f>
        <v>4800</v>
      </c>
      <c r="G14" s="41">
        <f>VLOOKUP($B14,SELEP!$B$4:$J$35,G$54,FALSE)</f>
        <v>3900</v>
      </c>
      <c r="H14" s="41">
        <f>VLOOKUP($B14,SELEP!$B$4:$J$35,H$54,FALSE)</f>
        <v>5800</v>
      </c>
      <c r="I14" s="41">
        <f>VLOOKUP($B14,SELEP!$B$4:$J$35,I$54,FALSE)</f>
        <v>5700</v>
      </c>
      <c r="J14" s="41">
        <f>VLOOKUP($B14,SELEP!$B$4:$J$35,J$54,FALSE)</f>
        <v>7000</v>
      </c>
    </row>
    <row r="15" spans="2:17" ht="19.5" thickBot="1" x14ac:dyDescent="0.35">
      <c r="B15" s="29" t="s">
        <v>36</v>
      </c>
      <c r="C15" s="43">
        <f t="shared" ref="C15:G15" si="0">SUM(C6:C14)</f>
        <v>132800</v>
      </c>
      <c r="D15" s="43">
        <f t="shared" si="0"/>
        <v>85100</v>
      </c>
      <c r="E15" s="43">
        <f t="shared" si="0"/>
        <v>62900</v>
      </c>
      <c r="F15" s="43">
        <f t="shared" si="0"/>
        <v>48400</v>
      </c>
      <c r="G15" s="43">
        <f t="shared" si="0"/>
        <v>39500</v>
      </c>
      <c r="H15" s="43">
        <f t="shared" ref="H15:J15" si="1">SUM(H6:H14)</f>
        <v>66800</v>
      </c>
      <c r="I15" s="43">
        <f t="shared" si="1"/>
        <v>68300</v>
      </c>
      <c r="J15" s="43">
        <f t="shared" si="1"/>
        <v>79800</v>
      </c>
    </row>
    <row r="17" spans="2:10" ht="18.75" x14ac:dyDescent="0.25">
      <c r="B17" s="6" t="s">
        <v>42</v>
      </c>
      <c r="C17" s="8">
        <f>+C5</f>
        <v>43952</v>
      </c>
      <c r="D17" s="8">
        <f t="shared" ref="D17:J17" si="2">+D5</f>
        <v>44013</v>
      </c>
      <c r="E17" s="8">
        <f t="shared" si="2"/>
        <v>44044</v>
      </c>
      <c r="F17" s="8">
        <f t="shared" si="2"/>
        <v>44075</v>
      </c>
      <c r="G17" s="8">
        <f t="shared" si="2"/>
        <v>44105</v>
      </c>
      <c r="H17" s="8">
        <f t="shared" si="2"/>
        <v>44136</v>
      </c>
      <c r="I17" s="8">
        <f t="shared" si="2"/>
        <v>44166</v>
      </c>
      <c r="J17" s="8">
        <f t="shared" si="2"/>
        <v>44197</v>
      </c>
    </row>
    <row r="18" spans="2:10" x14ac:dyDescent="0.25">
      <c r="B18" s="26" t="s">
        <v>0</v>
      </c>
      <c r="C18" s="41">
        <f>VLOOKUP($B18,SELEP!$B$4:$J$35,C$54,FALSE)</f>
        <v>22100</v>
      </c>
      <c r="D18" s="41">
        <f>VLOOKUP($B18,SELEP!$B$4:$J$35,D$54,FALSE)</f>
        <v>13500</v>
      </c>
      <c r="E18" s="41">
        <f>VLOOKUP($B18,SELEP!$B$4:$J$35,E$54,FALSE)</f>
        <v>9900</v>
      </c>
      <c r="F18" s="41">
        <f>VLOOKUP($B18,SELEP!$B$4:$J$35,F$54,FALSE)</f>
        <v>7700</v>
      </c>
      <c r="G18" s="41">
        <f>VLOOKUP($B18,SELEP!$B$4:$J$35,G$54,FALSE)</f>
        <v>6400</v>
      </c>
      <c r="H18" s="41">
        <f>VLOOKUP($B18,SELEP!$B$4:$J$35,H$54,FALSE)</f>
        <v>10500</v>
      </c>
      <c r="I18" s="41">
        <f>VLOOKUP($B18,SELEP!$B$4:$J$35,I$54,FALSE)</f>
        <v>11300</v>
      </c>
      <c r="J18" s="41">
        <f>VLOOKUP($B18,SELEP!$B$4:$J$35,J$54,FALSE)</f>
        <v>12400</v>
      </c>
    </row>
    <row r="19" spans="2:10" x14ac:dyDescent="0.25">
      <c r="B19" s="26" t="s">
        <v>3</v>
      </c>
      <c r="C19" s="41">
        <f>VLOOKUP($B19,SELEP!$B$4:$J$35,C$54,FALSE)</f>
        <v>10200</v>
      </c>
      <c r="D19" s="41">
        <f>VLOOKUP($B19,SELEP!$B$4:$J$35,D$54,FALSE)</f>
        <v>6200</v>
      </c>
      <c r="E19" s="41">
        <f>VLOOKUP($B19,SELEP!$B$4:$J$35,E$54,FALSE)</f>
        <v>4400</v>
      </c>
      <c r="F19" s="41">
        <f>VLOOKUP($B19,SELEP!$B$4:$J$35,F$54,FALSE)</f>
        <v>3500</v>
      </c>
      <c r="G19" s="41">
        <f>VLOOKUP($B19,SELEP!$B$4:$J$35,G$54,FALSE)</f>
        <v>2800</v>
      </c>
      <c r="H19" s="41">
        <f>VLOOKUP($B19,SELEP!$B$4:$J$35,H$54,FALSE)</f>
        <v>4900</v>
      </c>
      <c r="I19" s="41">
        <f>VLOOKUP($B19,SELEP!$B$4:$J$35,I$54,FALSE)</f>
        <v>5300</v>
      </c>
      <c r="J19" s="41">
        <f>VLOOKUP($B19,SELEP!$B$4:$J$35,J$54,FALSE)</f>
        <v>6000</v>
      </c>
    </row>
    <row r="20" spans="2:10" x14ac:dyDescent="0.25">
      <c r="B20" s="26" t="s">
        <v>9</v>
      </c>
      <c r="C20" s="41">
        <f>VLOOKUP($B20,SELEP!$B$4:$J$35,C$54,FALSE)</f>
        <v>9800</v>
      </c>
      <c r="D20" s="41">
        <f>VLOOKUP($B20,SELEP!$B$4:$J$35,D$54,FALSE)</f>
        <v>6100</v>
      </c>
      <c r="E20" s="41">
        <f>VLOOKUP($B20,SELEP!$B$4:$J$35,E$54,FALSE)</f>
        <v>4500</v>
      </c>
      <c r="F20" s="41">
        <f>VLOOKUP($B20,SELEP!$B$4:$J$35,F$54,FALSE)</f>
        <v>3500</v>
      </c>
      <c r="G20" s="41">
        <f>VLOOKUP($B20,SELEP!$B$4:$J$35,G$54,FALSE)</f>
        <v>2800</v>
      </c>
      <c r="H20" s="41">
        <f>VLOOKUP($B20,SELEP!$B$4:$J$35,H$54,FALSE)</f>
        <v>4700</v>
      </c>
      <c r="I20" s="41">
        <f>VLOOKUP($B20,SELEP!$B$4:$J$35,I$54,FALSE)</f>
        <v>5000</v>
      </c>
      <c r="J20" s="41">
        <f>VLOOKUP($B20,SELEP!$B$4:$J$35,J$54,FALSE)</f>
        <v>5700</v>
      </c>
    </row>
    <row r="21" spans="2:10" x14ac:dyDescent="0.25">
      <c r="B21" s="26" t="s">
        <v>32</v>
      </c>
      <c r="C21" s="41">
        <f>VLOOKUP($B21,SELEP!$B$4:$J$35,C$54,FALSE)</f>
        <v>20200</v>
      </c>
      <c r="D21" s="41">
        <f>VLOOKUP($B21,SELEP!$B$4:$J$35,D$54,FALSE)</f>
        <v>12800</v>
      </c>
      <c r="E21" s="41">
        <f>VLOOKUP($B21,SELEP!$B$4:$J$35,E$54,FALSE)</f>
        <v>9200</v>
      </c>
      <c r="F21" s="41">
        <f>VLOOKUP($B21,SELEP!$B$4:$J$35,F$54,FALSE)</f>
        <v>7400</v>
      </c>
      <c r="G21" s="41">
        <f>VLOOKUP($B21,SELEP!$B$4:$J$35,G$54,FALSE)</f>
        <v>5900</v>
      </c>
      <c r="H21" s="41">
        <f>VLOOKUP($B21,SELEP!$B$4:$J$35,H$54,FALSE)</f>
        <v>10500</v>
      </c>
      <c r="I21" s="41">
        <f>VLOOKUP($B21,SELEP!$B$4:$J$35,I$54,FALSE)</f>
        <v>11200</v>
      </c>
      <c r="J21" s="41">
        <f>VLOOKUP($B21,SELEP!$B$4:$J$35,J$54,FALSE)</f>
        <v>12300</v>
      </c>
    </row>
    <row r="22" spans="2:10" ht="15.75" thickBot="1" x14ac:dyDescent="0.3">
      <c r="B22" s="26" t="s">
        <v>33</v>
      </c>
      <c r="C22" s="41">
        <f>VLOOKUP($B22,SELEP!$B$4:$J$35,C$54,FALSE)</f>
        <v>21600</v>
      </c>
      <c r="D22" s="41">
        <f>VLOOKUP($B22,SELEP!$B$4:$J$35,D$54,FALSE)</f>
        <v>13800</v>
      </c>
      <c r="E22" s="41">
        <f>VLOOKUP($B22,SELEP!$B$4:$J$35,E$54,FALSE)</f>
        <v>10300</v>
      </c>
      <c r="F22" s="41">
        <f>VLOOKUP($B22,SELEP!$B$4:$J$35,F$54,FALSE)</f>
        <v>7800</v>
      </c>
      <c r="G22" s="41">
        <f>VLOOKUP($B22,SELEP!$B$4:$J$35,G$54,FALSE)</f>
        <v>6400</v>
      </c>
      <c r="H22" s="41">
        <f>VLOOKUP($B22,SELEP!$B$4:$J$35,H$54,FALSE)</f>
        <v>11100</v>
      </c>
      <c r="I22" s="41">
        <f>VLOOKUP($B22,SELEP!$B$4:$J$35,I$54,FALSE)</f>
        <v>11800</v>
      </c>
      <c r="J22" s="41">
        <f>VLOOKUP($B22,SELEP!$B$4:$J$35,J$54,FALSE)</f>
        <v>13000</v>
      </c>
    </row>
    <row r="23" spans="2:10" ht="19.5" thickBot="1" x14ac:dyDescent="0.35">
      <c r="B23" s="29" t="s">
        <v>39</v>
      </c>
      <c r="C23" s="43">
        <f t="shared" ref="C23:F23" si="3">SUM(C18:C22)</f>
        <v>83900</v>
      </c>
      <c r="D23" s="43">
        <f t="shared" si="3"/>
        <v>52400</v>
      </c>
      <c r="E23" s="43">
        <f t="shared" si="3"/>
        <v>38300</v>
      </c>
      <c r="F23" s="43">
        <f t="shared" si="3"/>
        <v>29900</v>
      </c>
      <c r="G23" s="43">
        <f t="shared" ref="G23:J23" si="4">SUM(G18:G22)</f>
        <v>24300</v>
      </c>
      <c r="H23" s="43">
        <f t="shared" si="4"/>
        <v>41700</v>
      </c>
      <c r="I23" s="43">
        <f t="shared" si="4"/>
        <v>44600</v>
      </c>
      <c r="J23" s="43">
        <f t="shared" si="4"/>
        <v>49400</v>
      </c>
    </row>
    <row r="25" spans="2:10" ht="18.75" x14ac:dyDescent="0.25">
      <c r="B25" s="6" t="s">
        <v>37</v>
      </c>
      <c r="C25" s="8">
        <f>+C17</f>
        <v>43952</v>
      </c>
      <c r="D25" s="8">
        <f t="shared" ref="D25:J25" si="5">+D17</f>
        <v>44013</v>
      </c>
      <c r="E25" s="8">
        <f t="shared" si="5"/>
        <v>44044</v>
      </c>
      <c r="F25" s="8">
        <f t="shared" si="5"/>
        <v>44075</v>
      </c>
      <c r="G25" s="8">
        <f t="shared" si="5"/>
        <v>44105</v>
      </c>
      <c r="H25" s="8">
        <f t="shared" si="5"/>
        <v>44136</v>
      </c>
      <c r="I25" s="8">
        <f t="shared" si="5"/>
        <v>44166</v>
      </c>
      <c r="J25" s="8">
        <f t="shared" si="5"/>
        <v>44197</v>
      </c>
    </row>
    <row r="26" spans="2:10" x14ac:dyDescent="0.25">
      <c r="B26" s="26" t="s">
        <v>17</v>
      </c>
      <c r="C26" s="41">
        <f>VLOOKUP($B26,SELEP!$B$4:$J$35,C$54,FALSE)</f>
        <v>15300</v>
      </c>
      <c r="D26" s="41">
        <f>VLOOKUP($B26,SELEP!$B$4:$J$35,D$54,FALSE)</f>
        <v>9500</v>
      </c>
      <c r="E26" s="41">
        <f>VLOOKUP($B26,SELEP!$B$4:$J$35,E$54,FALSE)</f>
        <v>6800</v>
      </c>
      <c r="F26" s="41">
        <f>VLOOKUP($B26,SELEP!$B$4:$J$35,F$54,FALSE)</f>
        <v>5100</v>
      </c>
      <c r="G26" s="41">
        <f>VLOOKUP($B26,SELEP!$B$4:$J$35,G$54,FALSE)</f>
        <v>4000</v>
      </c>
      <c r="H26" s="41">
        <f>VLOOKUP($B26,SELEP!$B$4:$J$35,H$54,FALSE)</f>
        <v>7300</v>
      </c>
      <c r="I26" s="41">
        <f>VLOOKUP($B26,SELEP!$B$4:$J$35,I$54,FALSE)</f>
        <v>8100</v>
      </c>
      <c r="J26" s="41">
        <f>VLOOKUP($B26,SELEP!$B$4:$J$35,J$54,FALSE)</f>
        <v>9300</v>
      </c>
    </row>
    <row r="27" spans="2:10" x14ac:dyDescent="0.25">
      <c r="B27" s="26" t="s">
        <v>18</v>
      </c>
      <c r="C27" s="41">
        <f>VLOOKUP($B27,SELEP!$B$4:$J$35,C$54,FALSE)</f>
        <v>15900</v>
      </c>
      <c r="D27" s="41">
        <f>VLOOKUP($B27,SELEP!$B$4:$J$35,D$54,FALSE)</f>
        <v>9800</v>
      </c>
      <c r="E27" s="41">
        <f>VLOOKUP($B27,SELEP!$B$4:$J$35,E$54,FALSE)</f>
        <v>7100</v>
      </c>
      <c r="F27" s="41">
        <f>VLOOKUP($B27,SELEP!$B$4:$J$35,F$54,FALSE)</f>
        <v>5000</v>
      </c>
      <c r="G27" s="41">
        <f>VLOOKUP($B27,SELEP!$B$4:$J$35,G$54,FALSE)</f>
        <v>3900</v>
      </c>
      <c r="H27" s="41">
        <f>VLOOKUP($B27,SELEP!$B$4:$J$35,H$54,FALSE)</f>
        <v>8200</v>
      </c>
      <c r="I27" s="41">
        <f>VLOOKUP($B27,SELEP!$B$4:$J$35,I$54,FALSE)</f>
        <v>8800</v>
      </c>
      <c r="J27" s="41">
        <f>VLOOKUP($B27,SELEP!$B$4:$J$35,J$54,FALSE)</f>
        <v>10200</v>
      </c>
    </row>
    <row r="28" spans="2:10" x14ac:dyDescent="0.25">
      <c r="B28" s="26" t="s">
        <v>19</v>
      </c>
      <c r="C28" s="41">
        <f>VLOOKUP($B28,SELEP!$B$4:$J$35,C$54,FALSE)</f>
        <v>13400</v>
      </c>
      <c r="D28" s="41">
        <f>VLOOKUP($B28,SELEP!$B$4:$J$35,D$54,FALSE)</f>
        <v>8800</v>
      </c>
      <c r="E28" s="41">
        <f>VLOOKUP($B28,SELEP!$B$4:$J$35,E$54,FALSE)</f>
        <v>6700</v>
      </c>
      <c r="F28" s="41">
        <f>VLOOKUP($B28,SELEP!$B$4:$J$35,F$54,FALSE)</f>
        <v>5200</v>
      </c>
      <c r="G28" s="41">
        <f>VLOOKUP($B28,SELEP!$B$4:$J$35,G$54,FALSE)</f>
        <v>4300</v>
      </c>
      <c r="H28" s="41">
        <f>VLOOKUP($B28,SELEP!$B$4:$J$35,H$54,FALSE)</f>
        <v>7000</v>
      </c>
      <c r="I28" s="41">
        <f>VLOOKUP($B28,SELEP!$B$4:$J$35,I$54,FALSE)</f>
        <v>7500</v>
      </c>
      <c r="J28" s="41">
        <f>VLOOKUP($B28,SELEP!$B$4:$J$35,J$54,FALSE)</f>
        <v>8100</v>
      </c>
    </row>
    <row r="29" spans="2:10" x14ac:dyDescent="0.25">
      <c r="B29" s="26" t="s">
        <v>20</v>
      </c>
      <c r="C29" s="41">
        <f>VLOOKUP($B29,SELEP!$B$4:$J$35,C$54,FALSE)</f>
        <v>11700</v>
      </c>
      <c r="D29" s="41">
        <f>VLOOKUP($B29,SELEP!$B$4:$J$35,D$54,FALSE)</f>
        <v>7100</v>
      </c>
      <c r="E29" s="41">
        <f>VLOOKUP($B29,SELEP!$B$4:$J$35,E$54,FALSE)</f>
        <v>4900</v>
      </c>
      <c r="F29" s="41">
        <f>VLOOKUP($B29,SELEP!$B$4:$J$35,F$54,FALSE)</f>
        <v>3500</v>
      </c>
      <c r="G29" s="41">
        <f>VLOOKUP($B29,SELEP!$B$4:$J$35,G$54,FALSE)</f>
        <v>3000</v>
      </c>
      <c r="H29" s="41">
        <f>VLOOKUP($B29,SELEP!$B$4:$J$35,H$54,FALSE)</f>
        <v>5300</v>
      </c>
      <c r="I29" s="41">
        <f>VLOOKUP($B29,SELEP!$B$4:$J$35,I$54,FALSE)</f>
        <v>6100</v>
      </c>
      <c r="J29" s="41">
        <f>VLOOKUP($B29,SELEP!$B$4:$J$35,J$54,FALSE)</f>
        <v>6900</v>
      </c>
    </row>
    <row r="30" spans="2:10" x14ac:dyDescent="0.25">
      <c r="B30" s="26" t="s">
        <v>24</v>
      </c>
      <c r="C30" s="41">
        <f>VLOOKUP($B30,SELEP!$B$4:$J$35,C$54,FALSE)</f>
        <v>11200</v>
      </c>
      <c r="D30" s="41">
        <f>VLOOKUP($B30,SELEP!$B$4:$J$35,D$54,FALSE)</f>
        <v>6600</v>
      </c>
      <c r="E30" s="41">
        <f>VLOOKUP($B30,SELEP!$B$4:$J$35,E$54,FALSE)</f>
        <v>4700</v>
      </c>
      <c r="F30" s="41">
        <f>VLOOKUP($B30,SELEP!$B$4:$J$35,F$54,FALSE)</f>
        <v>3500</v>
      </c>
      <c r="G30" s="41">
        <f>VLOOKUP($B30,SELEP!$B$4:$J$35,G$54,FALSE)</f>
        <v>2900</v>
      </c>
      <c r="H30" s="41">
        <f>VLOOKUP($B30,SELEP!$B$4:$J$35,H$54,FALSE)</f>
        <v>6500</v>
      </c>
      <c r="I30" s="41">
        <f>VLOOKUP($B30,SELEP!$B$4:$J$35,I$54,FALSE)</f>
        <v>6900</v>
      </c>
      <c r="J30" s="41">
        <f>VLOOKUP($B30,SELEP!$B$4:$J$35,J$54,FALSE)</f>
        <v>7500</v>
      </c>
    </row>
    <row r="31" spans="2:10" x14ac:dyDescent="0.25">
      <c r="B31" s="26" t="s">
        <v>21</v>
      </c>
      <c r="C31" s="41">
        <f>VLOOKUP($B31,SELEP!$B$4:$J$35,C$54,FALSE)</f>
        <v>12500</v>
      </c>
      <c r="D31" s="41">
        <f>VLOOKUP($B31,SELEP!$B$4:$J$35,D$54,FALSE)</f>
        <v>8000</v>
      </c>
      <c r="E31" s="41">
        <f>VLOOKUP($B31,SELEP!$B$4:$J$35,E$54,FALSE)</f>
        <v>5700</v>
      </c>
      <c r="F31" s="41">
        <f>VLOOKUP($B31,SELEP!$B$4:$J$35,F$54,FALSE)</f>
        <v>4500</v>
      </c>
      <c r="G31" s="41">
        <f>VLOOKUP($B31,SELEP!$B$4:$J$35,G$54,FALSE)</f>
        <v>3600</v>
      </c>
      <c r="H31" s="41">
        <f>VLOOKUP($B31,SELEP!$B$4:$J$35,H$54,FALSE)</f>
        <v>9600</v>
      </c>
      <c r="I31" s="41">
        <f>VLOOKUP($B31,SELEP!$B$4:$J$35,I$54,FALSE)</f>
        <v>10400</v>
      </c>
      <c r="J31" s="41">
        <f>VLOOKUP($B31,SELEP!$B$4:$J$35,J$54,FALSE)</f>
        <v>11900</v>
      </c>
    </row>
    <row r="32" spans="2:10" x14ac:dyDescent="0.25">
      <c r="B32" s="26" t="s">
        <v>22</v>
      </c>
      <c r="C32" s="41">
        <f>VLOOKUP($B32,SELEP!$B$4:$J$35,C$54,FALSE)</f>
        <v>19700</v>
      </c>
      <c r="D32" s="41">
        <f>VLOOKUP($B32,SELEP!$B$4:$J$35,D$54,FALSE)</f>
        <v>12200</v>
      </c>
      <c r="E32" s="41">
        <f>VLOOKUP($B32,SELEP!$B$4:$J$35,E$54,FALSE)</f>
        <v>9000</v>
      </c>
      <c r="F32" s="41">
        <f>VLOOKUP($B32,SELEP!$B$4:$J$35,F$54,FALSE)</f>
        <v>6700</v>
      </c>
      <c r="G32" s="41">
        <f>VLOOKUP($B32,SELEP!$B$4:$J$35,G$54,FALSE)</f>
        <v>5600</v>
      </c>
      <c r="H32" s="41">
        <f>VLOOKUP($B32,SELEP!$B$4:$J$35,H$54,FALSE)</f>
        <v>6500</v>
      </c>
      <c r="I32" s="41">
        <f>VLOOKUP($B32,SELEP!$B$4:$J$35,I$54,FALSE)</f>
        <v>6900</v>
      </c>
      <c r="J32" s="41">
        <f>VLOOKUP($B32,SELEP!$B$4:$J$35,J$54,FALSE)</f>
        <v>7900</v>
      </c>
    </row>
    <row r="33" spans="2:10" x14ac:dyDescent="0.25">
      <c r="B33" s="26" t="s">
        <v>31</v>
      </c>
      <c r="C33" s="41">
        <f>VLOOKUP($B33,SELEP!$B$4:$J$35,C$54,FALSE)</f>
        <v>30700</v>
      </c>
      <c r="D33" s="41">
        <f>VLOOKUP($B33,SELEP!$B$4:$J$35,D$54,FALSE)</f>
        <v>18200</v>
      </c>
      <c r="E33" s="41">
        <f>VLOOKUP($B33,SELEP!$B$4:$J$35,E$54,FALSE)</f>
        <v>13100</v>
      </c>
      <c r="F33" s="41">
        <f>VLOOKUP($B33,SELEP!$B$4:$J$35,F$54,FALSE)</f>
        <v>9800</v>
      </c>
      <c r="G33" s="41">
        <f>VLOOKUP($B33,SELEP!$B$4:$J$35,G$54,FALSE)</f>
        <v>7800</v>
      </c>
      <c r="H33" s="41">
        <f>VLOOKUP($B33,SELEP!$B$4:$J$35,H$54,FALSE)</f>
        <v>13800</v>
      </c>
      <c r="I33" s="41">
        <f>VLOOKUP($B33,SELEP!$B$4:$J$35,I$54,FALSE)</f>
        <v>15000</v>
      </c>
      <c r="J33" s="41">
        <f>VLOOKUP($B33,SELEP!$B$4:$J$35,J$54,FALSE)</f>
        <v>17000</v>
      </c>
    </row>
    <row r="34" spans="2:10" x14ac:dyDescent="0.25">
      <c r="B34" s="26" t="s">
        <v>23</v>
      </c>
      <c r="C34" s="41">
        <f>VLOOKUP($B34,SELEP!$B$4:$J$35,C$54,FALSE)</f>
        <v>12900</v>
      </c>
      <c r="D34" s="41">
        <f>VLOOKUP($B34,SELEP!$B$4:$J$35,D$54,FALSE)</f>
        <v>8500</v>
      </c>
      <c r="E34" s="41">
        <f>VLOOKUP($B34,SELEP!$B$4:$J$35,E$54,FALSE)</f>
        <v>6600</v>
      </c>
      <c r="F34" s="41">
        <f>VLOOKUP($B34,SELEP!$B$4:$J$35,F$54,FALSE)</f>
        <v>4900</v>
      </c>
      <c r="G34" s="41">
        <f>VLOOKUP($B34,SELEP!$B$4:$J$35,G$54,FALSE)</f>
        <v>4000</v>
      </c>
      <c r="H34" s="41">
        <f>VLOOKUP($B34,SELEP!$B$4:$J$35,H$54,FALSE)</f>
        <v>5700</v>
      </c>
      <c r="I34" s="41">
        <f>VLOOKUP($B34,SELEP!$B$4:$J$35,I$54,FALSE)</f>
        <v>6100</v>
      </c>
      <c r="J34" s="41">
        <f>VLOOKUP($B34,SELEP!$B$4:$J$35,J$54,FALSE)</f>
        <v>6900</v>
      </c>
    </row>
    <row r="35" spans="2:10" x14ac:dyDescent="0.25">
      <c r="B35" s="26" t="s">
        <v>25</v>
      </c>
      <c r="C35" s="41">
        <f>VLOOKUP($B35,SELEP!$B$4:$J$35,C$54,FALSE)</f>
        <v>16000</v>
      </c>
      <c r="D35" s="41">
        <f>VLOOKUP($B35,SELEP!$B$4:$J$35,D$54,FALSE)</f>
        <v>9000</v>
      </c>
      <c r="E35" s="41">
        <f>VLOOKUP($B35,SELEP!$B$4:$J$35,E$54,FALSE)</f>
        <v>6100</v>
      </c>
      <c r="F35" s="41">
        <f>VLOOKUP($B35,SELEP!$B$4:$J$35,F$54,FALSE)</f>
        <v>4400</v>
      </c>
      <c r="G35" s="41">
        <f>VLOOKUP($B35,SELEP!$B$4:$J$35,G$54,FALSE)</f>
        <v>3500</v>
      </c>
      <c r="H35" s="41">
        <f>VLOOKUP($B35,SELEP!$B$4:$J$35,H$54,FALSE)</f>
        <v>6500</v>
      </c>
      <c r="I35" s="41">
        <f>VLOOKUP($B35,SELEP!$B$4:$J$35,I$54,FALSE)</f>
        <v>7200</v>
      </c>
      <c r="J35" s="41">
        <f>VLOOKUP($B35,SELEP!$B$4:$J$35,J$54,FALSE)</f>
        <v>8100</v>
      </c>
    </row>
    <row r="36" spans="2:10" x14ac:dyDescent="0.25">
      <c r="B36" s="26" t="s">
        <v>26</v>
      </c>
      <c r="C36" s="41">
        <f>VLOOKUP($B36,SELEP!$B$4:$J$35,C$54,FALSE)</f>
        <v>14900</v>
      </c>
      <c r="D36" s="41">
        <f>VLOOKUP($B36,SELEP!$B$4:$J$35,D$54,FALSE)</f>
        <v>8900</v>
      </c>
      <c r="E36" s="41">
        <f>VLOOKUP($B36,SELEP!$B$4:$J$35,E$54,FALSE)</f>
        <v>5900</v>
      </c>
      <c r="F36" s="41">
        <f>VLOOKUP($B36,SELEP!$B$4:$J$35,F$54,FALSE)</f>
        <v>4300</v>
      </c>
      <c r="G36" s="41">
        <f>VLOOKUP($B36,SELEP!$B$4:$J$35,G$54,FALSE)</f>
        <v>3500</v>
      </c>
      <c r="H36" s="41">
        <f>VLOOKUP($B36,SELEP!$B$4:$J$35,H$54,FALSE)</f>
        <v>7400</v>
      </c>
      <c r="I36" s="41">
        <f>VLOOKUP($B36,SELEP!$B$4:$J$35,I$54,FALSE)</f>
        <v>8000</v>
      </c>
      <c r="J36" s="41">
        <f>VLOOKUP($B36,SELEP!$B$4:$J$35,J$54,FALSE)</f>
        <v>8900</v>
      </c>
    </row>
    <row r="37" spans="2:10" x14ac:dyDescent="0.25">
      <c r="B37" s="26" t="s">
        <v>27</v>
      </c>
      <c r="C37" s="41">
        <f>VLOOKUP($B37,SELEP!$B$4:$J$35,C$54,FALSE)</f>
        <v>14700</v>
      </c>
      <c r="D37" s="41">
        <f>VLOOKUP($B37,SELEP!$B$4:$J$35,D$54,FALSE)</f>
        <v>9500</v>
      </c>
      <c r="E37" s="41">
        <f>VLOOKUP($B37,SELEP!$B$4:$J$35,E$54,FALSE)</f>
        <v>7200</v>
      </c>
      <c r="F37" s="41">
        <f>VLOOKUP($B37,SELEP!$B$4:$J$35,F$54,FALSE)</f>
        <v>5100</v>
      </c>
      <c r="G37" s="41">
        <f>VLOOKUP($B37,SELEP!$B$4:$J$35,G$54,FALSE)</f>
        <v>4200</v>
      </c>
      <c r="H37" s="41">
        <f>VLOOKUP($B37,SELEP!$B$4:$J$35,H$54,FALSE)</f>
        <v>7100</v>
      </c>
      <c r="I37" s="41">
        <f>VLOOKUP($B37,SELEP!$B$4:$J$35,I$54,FALSE)</f>
        <v>7600</v>
      </c>
      <c r="J37" s="41">
        <f>VLOOKUP($B37,SELEP!$B$4:$J$35,J$54,FALSE)</f>
        <v>8600</v>
      </c>
    </row>
    <row r="38" spans="2:10" ht="15.75" thickBot="1" x14ac:dyDescent="0.3">
      <c r="B38" s="26" t="s">
        <v>28</v>
      </c>
      <c r="C38" s="41">
        <f>VLOOKUP($B38,SELEP!$B$4:$J$35,C$54,FALSE)</f>
        <v>12400</v>
      </c>
      <c r="D38" s="41">
        <f>VLOOKUP($B38,SELEP!$B$4:$J$35,D$54,FALSE)</f>
        <v>8300</v>
      </c>
      <c r="E38" s="41">
        <f>VLOOKUP($B38,SELEP!$B$4:$J$35,E$54,FALSE)</f>
        <v>6200</v>
      </c>
      <c r="F38" s="41">
        <f>VLOOKUP($B38,SELEP!$B$4:$J$35,F$54,FALSE)</f>
        <v>4500</v>
      </c>
      <c r="G38" s="41">
        <f>VLOOKUP($B38,SELEP!$B$4:$J$35,G$54,FALSE)</f>
        <v>3600</v>
      </c>
      <c r="H38" s="41">
        <f>VLOOKUP($B38,SELEP!$B$4:$J$35,H$54,FALSE)</f>
        <v>6500</v>
      </c>
      <c r="I38" s="41">
        <f>VLOOKUP($B38,SELEP!$B$4:$J$35,I$54,FALSE)</f>
        <v>6900</v>
      </c>
      <c r="J38" s="41">
        <f>VLOOKUP($B38,SELEP!$B$4:$J$35,J$54,FALSE)</f>
        <v>8000</v>
      </c>
    </row>
    <row r="39" spans="2:10" ht="19.5" thickBot="1" x14ac:dyDescent="0.35">
      <c r="B39" s="29" t="s">
        <v>40</v>
      </c>
      <c r="C39" s="43">
        <f t="shared" ref="C39:F39" si="6">SUM(C26:C38)</f>
        <v>201300</v>
      </c>
      <c r="D39" s="43">
        <f t="shared" si="6"/>
        <v>124400</v>
      </c>
      <c r="E39" s="43">
        <f t="shared" si="6"/>
        <v>90000</v>
      </c>
      <c r="F39" s="43">
        <f t="shared" si="6"/>
        <v>66500</v>
      </c>
      <c r="G39" s="43">
        <f t="shared" ref="G39:J39" si="7">SUM(G26:G38)</f>
        <v>53900</v>
      </c>
      <c r="H39" s="43">
        <f t="shared" si="7"/>
        <v>97400</v>
      </c>
      <c r="I39" s="43">
        <f t="shared" si="7"/>
        <v>105500</v>
      </c>
      <c r="J39" s="43">
        <f t="shared" si="7"/>
        <v>119300</v>
      </c>
    </row>
    <row r="41" spans="2:10" ht="18.75" x14ac:dyDescent="0.25">
      <c r="B41" s="6" t="s">
        <v>38</v>
      </c>
      <c r="C41" s="8">
        <f>+C25</f>
        <v>43952</v>
      </c>
      <c r="D41" s="8">
        <f t="shared" ref="D41:J41" si="8">+D25</f>
        <v>44013</v>
      </c>
      <c r="E41" s="8">
        <f t="shared" si="8"/>
        <v>44044</v>
      </c>
      <c r="F41" s="8">
        <f t="shared" si="8"/>
        <v>44075</v>
      </c>
      <c r="G41" s="8">
        <f t="shared" si="8"/>
        <v>44105</v>
      </c>
      <c r="H41" s="8">
        <f t="shared" si="8"/>
        <v>44136</v>
      </c>
      <c r="I41" s="8">
        <f t="shared" si="8"/>
        <v>44166</v>
      </c>
      <c r="J41" s="8">
        <f t="shared" si="8"/>
        <v>44197</v>
      </c>
    </row>
    <row r="42" spans="2:10" x14ac:dyDescent="0.25">
      <c r="B42" s="26" t="s">
        <v>12</v>
      </c>
      <c r="C42" s="41">
        <f>VLOOKUP($B42,SELEP!$B$4:$J$35,C$54,FALSE)</f>
        <v>11500</v>
      </c>
      <c r="D42" s="41">
        <f>VLOOKUP($B42,SELEP!$B$4:$J$35,D$54,FALSE)</f>
        <v>7400</v>
      </c>
      <c r="E42" s="41">
        <f>VLOOKUP($B42,SELEP!$B$4:$J$35,E$54,FALSE)</f>
        <v>5100</v>
      </c>
      <c r="F42" s="41">
        <f>VLOOKUP($B42,SELEP!$B$4:$J$35,F$54,FALSE)</f>
        <v>3700</v>
      </c>
      <c r="G42" s="41">
        <f>VLOOKUP($B42,SELEP!$B$4:$J$35,G$54,FALSE)</f>
        <v>2800</v>
      </c>
      <c r="H42" s="41">
        <f>VLOOKUP($B42,SELEP!$B$4:$J$35,H$54,FALSE)</f>
        <v>6000</v>
      </c>
      <c r="I42" s="41">
        <f>VLOOKUP($B42,SELEP!$B$4:$J$35,I$54,FALSE)</f>
        <v>5900</v>
      </c>
      <c r="J42" s="41">
        <f>VLOOKUP($B42,SELEP!$B$4:$J$35,J$54,FALSE)</f>
        <v>7100</v>
      </c>
    </row>
    <row r="43" spans="2:10" x14ac:dyDescent="0.25">
      <c r="B43" s="26" t="s">
        <v>13</v>
      </c>
      <c r="C43" s="41">
        <f>VLOOKUP($B43,SELEP!$B$4:$J$35,C$54,FALSE)</f>
        <v>9700</v>
      </c>
      <c r="D43" s="41">
        <f>VLOOKUP($B43,SELEP!$B$4:$J$35,D$54,FALSE)</f>
        <v>5800</v>
      </c>
      <c r="E43" s="41">
        <f>VLOOKUP($B43,SELEP!$B$4:$J$35,E$54,FALSE)</f>
        <v>3900</v>
      </c>
      <c r="F43" s="41">
        <f>VLOOKUP($B43,SELEP!$B$4:$J$35,F$54,FALSE)</f>
        <v>2900</v>
      </c>
      <c r="G43" s="41">
        <f>VLOOKUP($B43,SELEP!$B$4:$J$35,G$54,FALSE)</f>
        <v>2400</v>
      </c>
      <c r="H43" s="41">
        <f>VLOOKUP($B43,SELEP!$B$4:$J$35,H$54,FALSE)</f>
        <v>4600</v>
      </c>
      <c r="I43" s="41">
        <f>VLOOKUP($B43,SELEP!$B$4:$J$35,I$54,FALSE)</f>
        <v>5400</v>
      </c>
      <c r="J43" s="41">
        <f>VLOOKUP($B43,SELEP!$B$4:$J$35,J$54,FALSE)</f>
        <v>6000</v>
      </c>
    </row>
    <row r="44" spans="2:10" x14ac:dyDescent="0.25">
      <c r="B44" s="26" t="s">
        <v>14</v>
      </c>
      <c r="C44" s="41">
        <f>VLOOKUP($B44,SELEP!$B$4:$J$35,C$54,FALSE)</f>
        <v>10600</v>
      </c>
      <c r="D44" s="41">
        <f>VLOOKUP($B44,SELEP!$B$4:$J$35,D$54,FALSE)</f>
        <v>7100</v>
      </c>
      <c r="E44" s="41">
        <f>VLOOKUP($B44,SELEP!$B$4:$J$35,E$54,FALSE)</f>
        <v>5400</v>
      </c>
      <c r="F44" s="41">
        <f>VLOOKUP($B44,SELEP!$B$4:$J$35,F$54,FALSE)</f>
        <v>3800</v>
      </c>
      <c r="G44" s="41">
        <f>VLOOKUP($B44,SELEP!$B$4:$J$35,G$54,FALSE)</f>
        <v>3000</v>
      </c>
      <c r="H44" s="41">
        <f>VLOOKUP($B44,SELEP!$B$4:$J$35,H$54,FALSE)</f>
        <v>5500</v>
      </c>
      <c r="I44" s="41">
        <f>VLOOKUP($B44,SELEP!$B$4:$J$35,I$54,FALSE)</f>
        <v>5500</v>
      </c>
      <c r="J44" s="41">
        <f>VLOOKUP($B44,SELEP!$B$4:$J$35,J$54,FALSE)</f>
        <v>6600</v>
      </c>
    </row>
    <row r="45" spans="2:10" x14ac:dyDescent="0.25">
      <c r="B45" s="26" t="s">
        <v>15</v>
      </c>
      <c r="C45" s="41">
        <f>VLOOKUP($B45,SELEP!$B$4:$J$35,C$54,FALSE)</f>
        <v>9300</v>
      </c>
      <c r="D45" s="41">
        <f>VLOOKUP($B45,SELEP!$B$4:$J$35,D$54,FALSE)</f>
        <v>5800</v>
      </c>
      <c r="E45" s="41">
        <f>VLOOKUP($B45,SELEP!$B$4:$J$35,E$54,FALSE)</f>
        <v>3800</v>
      </c>
      <c r="F45" s="41">
        <f>VLOOKUP($B45,SELEP!$B$4:$J$35,F$54,FALSE)</f>
        <v>2900</v>
      </c>
      <c r="G45" s="41">
        <f>VLOOKUP($B45,SELEP!$B$4:$J$35,G$54,FALSE)</f>
        <v>2400</v>
      </c>
      <c r="H45" s="41">
        <f>VLOOKUP($B45,SELEP!$B$4:$J$35,H$54,FALSE)</f>
        <v>4600</v>
      </c>
      <c r="I45" s="41">
        <f>VLOOKUP($B45,SELEP!$B$4:$J$35,I$54,FALSE)</f>
        <v>5100</v>
      </c>
      <c r="J45" s="41">
        <f>VLOOKUP($B45,SELEP!$B$4:$J$35,J$54,FALSE)</f>
        <v>5800</v>
      </c>
    </row>
    <row r="46" spans="2:10" ht="15.75" thickBot="1" x14ac:dyDescent="0.3">
      <c r="B46" s="26" t="s">
        <v>16</v>
      </c>
      <c r="C46" s="41">
        <f>VLOOKUP($B46,SELEP!$B$4:$J$35,C$54,FALSE)</f>
        <v>17700</v>
      </c>
      <c r="D46" s="41">
        <f>VLOOKUP($B46,SELEP!$B$4:$J$35,D$54,FALSE)</f>
        <v>11500</v>
      </c>
      <c r="E46" s="41">
        <f>VLOOKUP($B46,SELEP!$B$4:$J$35,E$54,FALSE)</f>
        <v>8300</v>
      </c>
      <c r="F46" s="41">
        <f>VLOOKUP($B46,SELEP!$B$4:$J$35,F$54,FALSE)</f>
        <v>6000</v>
      </c>
      <c r="G46" s="41">
        <f>VLOOKUP($B46,SELEP!$B$4:$J$35,G$54,FALSE)</f>
        <v>4800</v>
      </c>
      <c r="H46" s="41">
        <f>VLOOKUP($B46,SELEP!$B$4:$J$35,H$54,FALSE)</f>
        <v>8700</v>
      </c>
      <c r="I46" s="41">
        <f>VLOOKUP($B46,SELEP!$B$4:$J$35,I$54,FALSE)</f>
        <v>8700</v>
      </c>
      <c r="J46" s="41">
        <f>VLOOKUP($B46,SELEP!$B$4:$J$35,J$54,FALSE)</f>
        <v>10600</v>
      </c>
    </row>
    <row r="47" spans="2:10" ht="19.5" thickBot="1" x14ac:dyDescent="0.35">
      <c r="B47" s="29" t="s">
        <v>41</v>
      </c>
      <c r="C47" s="43">
        <f t="shared" ref="C47:F47" si="9">SUM(C42:C46)</f>
        <v>58800</v>
      </c>
      <c r="D47" s="43">
        <f t="shared" si="9"/>
        <v>37600</v>
      </c>
      <c r="E47" s="43">
        <f t="shared" si="9"/>
        <v>26500</v>
      </c>
      <c r="F47" s="43">
        <f t="shared" si="9"/>
        <v>19300</v>
      </c>
      <c r="G47" s="43">
        <f t="shared" ref="G47:J47" si="10">SUM(G42:G46)</f>
        <v>15400</v>
      </c>
      <c r="H47" s="43">
        <f t="shared" si="10"/>
        <v>29400</v>
      </c>
      <c r="I47" s="43">
        <f t="shared" si="10"/>
        <v>30600</v>
      </c>
      <c r="J47" s="43">
        <f t="shared" si="10"/>
        <v>36100</v>
      </c>
    </row>
    <row r="49" spans="2:11" ht="18.75" x14ac:dyDescent="0.3">
      <c r="B49" s="38"/>
    </row>
    <row r="54" spans="2:11" x14ac:dyDescent="0.25">
      <c r="C54" s="3">
        <v>2</v>
      </c>
      <c r="D54" s="3">
        <v>3</v>
      </c>
      <c r="E54" s="3">
        <v>4</v>
      </c>
      <c r="F54" s="3">
        <v>5</v>
      </c>
      <c r="G54" s="3">
        <v>6</v>
      </c>
      <c r="H54" s="3">
        <v>7</v>
      </c>
      <c r="I54" s="3">
        <v>8</v>
      </c>
      <c r="J54" s="3">
        <v>9</v>
      </c>
      <c r="K54" s="3"/>
    </row>
    <row r="56" spans="2:11" x14ac:dyDescent="0.25">
      <c r="B56" s="30"/>
    </row>
    <row r="57" spans="2:11" ht="18.75" x14ac:dyDescent="0.25">
      <c r="B57" s="31" t="s">
        <v>35</v>
      </c>
    </row>
    <row r="58" spans="2:11" ht="18.75" x14ac:dyDescent="0.25">
      <c r="B58" s="31" t="s">
        <v>42</v>
      </c>
    </row>
    <row r="59" spans="2:11" ht="18.75" x14ac:dyDescent="0.25">
      <c r="B59" s="31" t="s">
        <v>37</v>
      </c>
    </row>
    <row r="60" spans="2:11" ht="18.75" x14ac:dyDescent="0.25">
      <c r="B60" s="31" t="s">
        <v>38</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3B3CE-DB47-414D-9236-84F866DDBD7F}">
  <dimension ref="B1:J47"/>
  <sheetViews>
    <sheetView zoomScale="85" zoomScaleNormal="85" workbookViewId="0">
      <pane xSplit="2" ySplit="3" topLeftCell="C4" activePane="bottomRight" state="frozen"/>
      <selection pane="topRight" activeCell="C1" sqref="C1"/>
      <selection pane="bottomLeft" activeCell="A5" sqref="A5"/>
      <selection pane="bottomRight" activeCell="B1" sqref="B1"/>
    </sheetView>
  </sheetViews>
  <sheetFormatPr defaultRowHeight="15" x14ac:dyDescent="0.25"/>
  <cols>
    <col min="1" max="1" width="4.140625" customWidth="1"/>
    <col min="2" max="2" width="27.28515625" customWidth="1"/>
    <col min="3" max="9" width="11.42578125" customWidth="1"/>
    <col min="10" max="10" width="10.5703125" customWidth="1"/>
    <col min="11" max="22" width="9.140625" customWidth="1"/>
  </cols>
  <sheetData>
    <row r="1" spans="2:9" ht="63" x14ac:dyDescent="0.25">
      <c r="B1" s="22" t="s">
        <v>29</v>
      </c>
      <c r="C1" s="44" t="s">
        <v>98</v>
      </c>
      <c r="D1" s="44"/>
    </row>
    <row r="3" spans="2:9" ht="18.75" x14ac:dyDescent="0.25">
      <c r="B3" s="6" t="s">
        <v>30</v>
      </c>
      <c r="C3" s="8">
        <v>44013</v>
      </c>
      <c r="D3" s="8">
        <v>44044</v>
      </c>
      <c r="E3" s="8">
        <v>44075</v>
      </c>
      <c r="F3" s="8">
        <v>44105</v>
      </c>
      <c r="G3" s="8">
        <v>44136</v>
      </c>
      <c r="H3" s="8">
        <v>44166</v>
      </c>
      <c r="I3" s="8">
        <v>44197</v>
      </c>
    </row>
    <row r="4" spans="2:9" x14ac:dyDescent="0.25">
      <c r="B4" s="26" t="s">
        <v>6</v>
      </c>
      <c r="C4" s="46">
        <v>0.19</v>
      </c>
      <c r="D4" s="46">
        <v>0.15</v>
      </c>
      <c r="E4" s="46">
        <v>0.12</v>
      </c>
      <c r="F4" s="46">
        <v>0.1</v>
      </c>
      <c r="G4" s="46">
        <v>0.16</v>
      </c>
      <c r="H4" s="47">
        <v>0.16423660699458634</v>
      </c>
      <c r="I4" s="47">
        <v>0.18343352485967651</v>
      </c>
    </row>
    <row r="5" spans="2:9" x14ac:dyDescent="0.25">
      <c r="B5" s="26" t="s">
        <v>15</v>
      </c>
      <c r="C5" s="46">
        <v>0.17</v>
      </c>
      <c r="D5" s="46">
        <v>0.12</v>
      </c>
      <c r="E5" s="46">
        <v>0.09</v>
      </c>
      <c r="F5" s="46">
        <v>7.0000000000000007E-2</v>
      </c>
      <c r="G5" s="46">
        <v>0.15</v>
      </c>
      <c r="H5" s="47">
        <v>0.15589062882309762</v>
      </c>
      <c r="I5" s="47">
        <v>0.17889038414484953</v>
      </c>
    </row>
    <row r="6" spans="2:9" x14ac:dyDescent="0.25">
      <c r="B6" s="26" t="s">
        <v>12</v>
      </c>
      <c r="C6" s="46">
        <v>0.18</v>
      </c>
      <c r="D6" s="46">
        <v>0.12</v>
      </c>
      <c r="E6" s="46">
        <v>0.09</v>
      </c>
      <c r="F6" s="46">
        <v>7.0000000000000007E-2</v>
      </c>
      <c r="G6" s="46">
        <v>0.13</v>
      </c>
      <c r="H6" s="47">
        <v>0.14229172231260473</v>
      </c>
      <c r="I6" s="47">
        <v>0.17288687079620232</v>
      </c>
    </row>
    <row r="7" spans="2:9" x14ac:dyDescent="0.25">
      <c r="B7" s="26" t="s">
        <v>11</v>
      </c>
      <c r="C7" s="46">
        <v>0.19</v>
      </c>
      <c r="D7" s="46">
        <v>0.15</v>
      </c>
      <c r="E7" s="46">
        <v>0.11</v>
      </c>
      <c r="F7" s="46">
        <v>0.09</v>
      </c>
      <c r="G7" s="46">
        <v>0.14000000000000001</v>
      </c>
      <c r="H7" s="47">
        <v>0.13954001028730986</v>
      </c>
      <c r="I7" s="47">
        <v>0.17118573493031572</v>
      </c>
    </row>
    <row r="8" spans="2:9" x14ac:dyDescent="0.25">
      <c r="B8" s="26" t="s">
        <v>18</v>
      </c>
      <c r="C8" s="46">
        <v>0.16</v>
      </c>
      <c r="D8" s="46">
        <v>0.11</v>
      </c>
      <c r="E8" s="46">
        <v>0.08</v>
      </c>
      <c r="F8" s="46">
        <v>0.06</v>
      </c>
      <c r="G8" s="46">
        <v>0.13</v>
      </c>
      <c r="H8" s="47">
        <v>0.14504658742962501</v>
      </c>
      <c r="I8" s="47">
        <v>0.16797813847825371</v>
      </c>
    </row>
    <row r="9" spans="2:9" x14ac:dyDescent="0.25">
      <c r="B9" s="26" t="s">
        <v>1</v>
      </c>
      <c r="C9" s="46">
        <v>0.18</v>
      </c>
      <c r="D9" s="46">
        <v>0.13</v>
      </c>
      <c r="E9" s="46">
        <v>0.1</v>
      </c>
      <c r="F9" s="46">
        <v>0.08</v>
      </c>
      <c r="G9" s="46">
        <v>0.14000000000000001</v>
      </c>
      <c r="H9" s="47">
        <v>0.14820891050972224</v>
      </c>
      <c r="I9" s="47">
        <v>0.16733954377505456</v>
      </c>
    </row>
    <row r="10" spans="2:9" x14ac:dyDescent="0.25">
      <c r="B10" s="26" t="s">
        <v>16</v>
      </c>
      <c r="C10" s="46">
        <v>0.18</v>
      </c>
      <c r="D10" s="46">
        <v>0.13</v>
      </c>
      <c r="E10" s="46">
        <v>0.09</v>
      </c>
      <c r="F10" s="46">
        <v>7.0000000000000007E-2</v>
      </c>
      <c r="G10" s="46">
        <v>0.14000000000000001</v>
      </c>
      <c r="H10" s="47">
        <v>0.13553400491939402</v>
      </c>
      <c r="I10" s="47">
        <v>0.16666405552335145</v>
      </c>
    </row>
    <row r="11" spans="2:9" x14ac:dyDescent="0.25">
      <c r="B11" s="26" t="s">
        <v>14</v>
      </c>
      <c r="C11" s="46">
        <v>0.18</v>
      </c>
      <c r="D11" s="46">
        <v>0.13</v>
      </c>
      <c r="E11" s="46">
        <v>0.09</v>
      </c>
      <c r="F11" s="46">
        <v>7.0000000000000007E-2</v>
      </c>
      <c r="G11" s="46">
        <v>0.13</v>
      </c>
      <c r="H11" s="47">
        <v>0.13778024922275864</v>
      </c>
      <c r="I11" s="47">
        <v>0.16563455754113693</v>
      </c>
    </row>
    <row r="12" spans="2:9" x14ac:dyDescent="0.25">
      <c r="B12" s="26" t="s">
        <v>26</v>
      </c>
      <c r="C12" s="46">
        <v>0.16</v>
      </c>
      <c r="D12" s="46">
        <v>0.11</v>
      </c>
      <c r="E12" s="46">
        <v>0.08</v>
      </c>
      <c r="F12" s="46">
        <v>0.06</v>
      </c>
      <c r="G12" s="46">
        <v>0.14000000000000001</v>
      </c>
      <c r="H12" s="47">
        <v>0.14730447987851178</v>
      </c>
      <c r="I12" s="47">
        <v>0.16393503342778301</v>
      </c>
    </row>
    <row r="13" spans="2:9" x14ac:dyDescent="0.25">
      <c r="B13" s="26" t="s">
        <v>8</v>
      </c>
      <c r="C13" s="46">
        <v>0.17</v>
      </c>
      <c r="D13" s="46">
        <v>0.12</v>
      </c>
      <c r="E13" s="46">
        <v>0.09</v>
      </c>
      <c r="F13" s="46">
        <v>7.0000000000000007E-2</v>
      </c>
      <c r="G13" s="46">
        <v>0.13</v>
      </c>
      <c r="H13" s="47">
        <v>0.13629125651418644</v>
      </c>
      <c r="I13" s="47">
        <v>0.16339751013317894</v>
      </c>
    </row>
    <row r="14" spans="2:9" x14ac:dyDescent="0.25">
      <c r="B14" s="26" t="s">
        <v>13</v>
      </c>
      <c r="C14" s="46">
        <v>0.16</v>
      </c>
      <c r="D14" s="46">
        <v>0.11</v>
      </c>
      <c r="E14" s="46">
        <v>0.08</v>
      </c>
      <c r="F14" s="46">
        <v>0.06</v>
      </c>
      <c r="G14" s="46">
        <v>0.13</v>
      </c>
      <c r="H14" s="47">
        <v>0.14768036304983734</v>
      </c>
      <c r="I14" s="47">
        <v>0.16304436972033134</v>
      </c>
    </row>
    <row r="15" spans="2:9" x14ac:dyDescent="0.25">
      <c r="B15" s="26" t="s">
        <v>7</v>
      </c>
      <c r="C15" s="46">
        <v>0.16</v>
      </c>
      <c r="D15" s="46">
        <v>0.12</v>
      </c>
      <c r="E15" s="46">
        <v>0.09</v>
      </c>
      <c r="F15" s="46">
        <v>0.08</v>
      </c>
      <c r="G15" s="46">
        <v>0.13</v>
      </c>
      <c r="H15" s="47">
        <v>0.13631255371190587</v>
      </c>
      <c r="I15" s="47">
        <v>0.16110266411053084</v>
      </c>
    </row>
    <row r="16" spans="2:9" x14ac:dyDescent="0.25">
      <c r="B16" s="26" t="s">
        <v>28</v>
      </c>
      <c r="C16" s="46">
        <v>0.16</v>
      </c>
      <c r="D16" s="46">
        <v>0.12</v>
      </c>
      <c r="E16" s="46">
        <v>0.09</v>
      </c>
      <c r="F16" s="46">
        <v>7.0000000000000007E-2</v>
      </c>
      <c r="G16" s="46">
        <v>0.13</v>
      </c>
      <c r="H16" s="47">
        <v>0.13628795686989614</v>
      </c>
      <c r="I16" s="47">
        <v>0.15785300880044398</v>
      </c>
    </row>
    <row r="17" spans="2:9" x14ac:dyDescent="0.25">
      <c r="B17" s="26" t="s">
        <v>32</v>
      </c>
      <c r="C17" s="46">
        <v>0.16</v>
      </c>
      <c r="D17" s="46">
        <v>0.12</v>
      </c>
      <c r="E17" s="46">
        <v>0.09</v>
      </c>
      <c r="F17" s="46">
        <v>7.0000000000000007E-2</v>
      </c>
      <c r="G17" s="46">
        <v>0.13</v>
      </c>
      <c r="H17" s="47">
        <v>0.14304752873636864</v>
      </c>
      <c r="I17" s="47">
        <v>0.15742532388482386</v>
      </c>
    </row>
    <row r="18" spans="2:9" x14ac:dyDescent="0.25">
      <c r="B18" s="26" t="s">
        <v>17</v>
      </c>
      <c r="C18" s="46">
        <v>0.16</v>
      </c>
      <c r="D18" s="46">
        <v>0.11</v>
      </c>
      <c r="E18" s="46">
        <v>0.09</v>
      </c>
      <c r="F18" s="46">
        <v>7.0000000000000007E-2</v>
      </c>
      <c r="G18" s="46">
        <v>0.12</v>
      </c>
      <c r="H18" s="47">
        <v>0.13687245018375535</v>
      </c>
      <c r="I18" s="47">
        <v>0.1572541218517145</v>
      </c>
    </row>
    <row r="19" spans="2:9" x14ac:dyDescent="0.25">
      <c r="B19" s="26" t="s">
        <v>3</v>
      </c>
      <c r="C19" s="46">
        <v>0.16</v>
      </c>
      <c r="D19" s="46">
        <v>0.12</v>
      </c>
      <c r="E19" s="46">
        <v>0.09</v>
      </c>
      <c r="F19" s="46">
        <v>7.0000000000000007E-2</v>
      </c>
      <c r="G19" s="46">
        <v>0.13</v>
      </c>
      <c r="H19" s="47">
        <v>0.14071848396194092</v>
      </c>
      <c r="I19" s="47">
        <v>0.15690150496824015</v>
      </c>
    </row>
    <row r="20" spans="2:9" x14ac:dyDescent="0.25">
      <c r="B20" s="26" t="s">
        <v>23</v>
      </c>
      <c r="C20" s="46">
        <v>0.17</v>
      </c>
      <c r="D20" s="46">
        <v>0.13</v>
      </c>
      <c r="E20" s="46">
        <v>0.1</v>
      </c>
      <c r="F20" s="46">
        <v>0.08</v>
      </c>
      <c r="G20" s="46">
        <v>0.13</v>
      </c>
      <c r="H20" s="47">
        <v>0.13877075044587736</v>
      </c>
      <c r="I20" s="47">
        <v>0.15676590295879636</v>
      </c>
    </row>
    <row r="21" spans="2:9" x14ac:dyDescent="0.25">
      <c r="B21" s="26" t="s">
        <v>10</v>
      </c>
      <c r="C21" s="46">
        <v>0.16</v>
      </c>
      <c r="D21" s="46">
        <v>0.11</v>
      </c>
      <c r="E21" s="46">
        <v>0.08</v>
      </c>
      <c r="F21" s="46">
        <v>0.06</v>
      </c>
      <c r="G21" s="46">
        <v>0.12</v>
      </c>
      <c r="H21" s="47">
        <v>0.12586455462890303</v>
      </c>
      <c r="I21" s="47">
        <v>0.15586619705458327</v>
      </c>
    </row>
    <row r="22" spans="2:9" x14ac:dyDescent="0.25">
      <c r="B22" s="26" t="s">
        <v>24</v>
      </c>
      <c r="C22" s="46">
        <v>0.15</v>
      </c>
      <c r="D22" s="46">
        <v>0.11</v>
      </c>
      <c r="E22" s="46">
        <v>0.08</v>
      </c>
      <c r="F22" s="46">
        <v>0.06</v>
      </c>
      <c r="G22" s="46">
        <v>0.13</v>
      </c>
      <c r="H22" s="47">
        <v>0.14303508407722648</v>
      </c>
      <c r="I22" s="47">
        <v>0.15569856757317832</v>
      </c>
    </row>
    <row r="23" spans="2:9" x14ac:dyDescent="0.25">
      <c r="B23" s="26" t="s">
        <v>22</v>
      </c>
      <c r="C23" s="46">
        <v>0.15</v>
      </c>
      <c r="D23" s="46">
        <v>0.11</v>
      </c>
      <c r="E23" s="46">
        <v>0.08</v>
      </c>
      <c r="F23" s="46">
        <v>7.0000000000000007E-2</v>
      </c>
      <c r="G23" s="46">
        <v>0.13</v>
      </c>
      <c r="H23" s="47">
        <v>0.13554745244899971</v>
      </c>
      <c r="I23" s="47">
        <v>0.15547452448999705</v>
      </c>
    </row>
    <row r="24" spans="2:9" x14ac:dyDescent="0.25">
      <c r="B24" s="39" t="s">
        <v>85</v>
      </c>
      <c r="C24" s="48">
        <v>0.16</v>
      </c>
      <c r="D24" s="48">
        <v>0.12</v>
      </c>
      <c r="E24" s="48">
        <v>0.09</v>
      </c>
      <c r="F24" s="48">
        <v>7.0000000000000007E-2</v>
      </c>
      <c r="G24" s="48">
        <v>0.13</v>
      </c>
      <c r="H24" s="49">
        <v>0.1333976213436194</v>
      </c>
      <c r="I24" s="49">
        <v>0.154</v>
      </c>
    </row>
    <row r="25" spans="2:9" x14ac:dyDescent="0.25">
      <c r="B25" s="26" t="s">
        <v>33</v>
      </c>
      <c r="C25" s="46">
        <v>0.16</v>
      </c>
      <c r="D25" s="46">
        <v>0.12</v>
      </c>
      <c r="E25" s="46">
        <v>0.09</v>
      </c>
      <c r="F25" s="46">
        <v>0.08</v>
      </c>
      <c r="G25" s="46">
        <v>0.13</v>
      </c>
      <c r="H25" s="47">
        <v>0.14005327019828351</v>
      </c>
      <c r="I25" s="47">
        <v>0.15338265759100325</v>
      </c>
    </row>
    <row r="26" spans="2:9" x14ac:dyDescent="0.25">
      <c r="B26" s="26" t="s">
        <v>9</v>
      </c>
      <c r="C26" s="46">
        <v>0.16</v>
      </c>
      <c r="D26" s="46">
        <v>0.12</v>
      </c>
      <c r="E26" s="46">
        <v>0.09</v>
      </c>
      <c r="F26" s="46">
        <v>7.0000000000000007E-2</v>
      </c>
      <c r="G26" s="46">
        <v>0.12</v>
      </c>
      <c r="H26" s="47">
        <v>0.13381975625400899</v>
      </c>
      <c r="I26" s="47">
        <v>0.1532499465469318</v>
      </c>
    </row>
    <row r="27" spans="2:9" x14ac:dyDescent="0.25">
      <c r="B27" s="26" t="s">
        <v>20</v>
      </c>
      <c r="C27" s="46">
        <v>0.15</v>
      </c>
      <c r="D27" s="46">
        <v>0.11</v>
      </c>
      <c r="E27" s="46">
        <v>0.08</v>
      </c>
      <c r="F27" s="46">
        <v>0.06</v>
      </c>
      <c r="G27" s="46">
        <v>0.12</v>
      </c>
      <c r="H27" s="47">
        <v>0.13295240597224048</v>
      </c>
      <c r="I27" s="47">
        <v>0.15055387713997986</v>
      </c>
    </row>
    <row r="28" spans="2:9" x14ac:dyDescent="0.25">
      <c r="B28" s="39" t="s">
        <v>86</v>
      </c>
      <c r="C28" s="48">
        <v>0.16554134624030903</v>
      </c>
      <c r="D28" s="48">
        <v>0.12091297565476447</v>
      </c>
      <c r="E28" s="48">
        <v>9.1051259094765399E-2</v>
      </c>
      <c r="F28" s="48">
        <v>7.4181226762165778E-2</v>
      </c>
      <c r="G28" s="48">
        <v>0.1254794177786292</v>
      </c>
      <c r="H28" s="49">
        <v>0.12695306523302427</v>
      </c>
      <c r="I28" s="49">
        <v>0.15</v>
      </c>
    </row>
    <row r="29" spans="2:9" x14ac:dyDescent="0.25">
      <c r="B29" s="26" t="s">
        <v>21</v>
      </c>
      <c r="C29" s="46">
        <v>0.16</v>
      </c>
      <c r="D29" s="46">
        <v>0.12</v>
      </c>
      <c r="E29" s="46">
        <v>0.09</v>
      </c>
      <c r="F29" s="46">
        <v>7.0000000000000007E-2</v>
      </c>
      <c r="G29" s="46">
        <v>0.12</v>
      </c>
      <c r="H29" s="47">
        <v>0.1294372888118602</v>
      </c>
      <c r="I29" s="47">
        <v>0.148227578209748</v>
      </c>
    </row>
    <row r="30" spans="2:9" x14ac:dyDescent="0.25">
      <c r="B30" s="26" t="s">
        <v>19</v>
      </c>
      <c r="C30" s="46">
        <v>0.16</v>
      </c>
      <c r="D30" s="46">
        <v>0.12</v>
      </c>
      <c r="E30" s="46">
        <v>0.09</v>
      </c>
      <c r="F30" s="46">
        <v>0.08</v>
      </c>
      <c r="G30" s="46">
        <v>0.13</v>
      </c>
      <c r="H30" s="47">
        <v>0.13527394152768452</v>
      </c>
      <c r="I30" s="47">
        <v>0.14714262381358548</v>
      </c>
    </row>
    <row r="31" spans="2:9" x14ac:dyDescent="0.25">
      <c r="B31" s="26" t="s">
        <v>2</v>
      </c>
      <c r="C31" s="46">
        <v>0.16</v>
      </c>
      <c r="D31" s="46">
        <v>0.12</v>
      </c>
      <c r="E31" s="46">
        <v>0.09</v>
      </c>
      <c r="F31" s="46">
        <v>0.08</v>
      </c>
      <c r="G31" s="46">
        <v>0.12</v>
      </c>
      <c r="H31" s="47">
        <v>0.13039806317211869</v>
      </c>
      <c r="I31" s="47">
        <v>0.1466133663645065</v>
      </c>
    </row>
    <row r="32" spans="2:9" x14ac:dyDescent="0.25">
      <c r="B32" s="26" t="s">
        <v>0</v>
      </c>
      <c r="C32" s="46">
        <v>0.16</v>
      </c>
      <c r="D32" s="46">
        <v>0.11</v>
      </c>
      <c r="E32" s="46">
        <v>0.09</v>
      </c>
      <c r="F32" s="46">
        <v>7.0000000000000007E-2</v>
      </c>
      <c r="G32" s="46">
        <v>0.12</v>
      </c>
      <c r="H32" s="47">
        <v>0.13098789363109817</v>
      </c>
      <c r="I32" s="47">
        <v>0.14449874061263102</v>
      </c>
    </row>
    <row r="33" spans="2:10" x14ac:dyDescent="0.25">
      <c r="B33" s="26" t="s">
        <v>27</v>
      </c>
      <c r="C33" s="46">
        <v>0.16</v>
      </c>
      <c r="D33" s="46">
        <v>0.12</v>
      </c>
      <c r="E33" s="46">
        <v>0.09</v>
      </c>
      <c r="F33" s="46">
        <v>7.0000000000000007E-2</v>
      </c>
      <c r="G33" s="46">
        <v>0.12</v>
      </c>
      <c r="H33" s="47">
        <v>0.12699923202778057</v>
      </c>
      <c r="I33" s="47">
        <v>0.14332698921499884</v>
      </c>
    </row>
    <row r="34" spans="2:10" x14ac:dyDescent="0.25">
      <c r="B34" s="26" t="s">
        <v>4</v>
      </c>
      <c r="C34" s="46">
        <v>0.16</v>
      </c>
      <c r="D34" s="46">
        <v>0.11</v>
      </c>
      <c r="E34" s="46">
        <v>0.09</v>
      </c>
      <c r="F34" s="46">
        <v>7.0000000000000007E-2</v>
      </c>
      <c r="G34" s="46">
        <v>0.12</v>
      </c>
      <c r="H34" s="47">
        <v>0.12505149179073735</v>
      </c>
      <c r="I34" s="47">
        <v>0.14330606720414288</v>
      </c>
    </row>
    <row r="35" spans="2:10" x14ac:dyDescent="0.25">
      <c r="B35" s="26" t="s">
        <v>5</v>
      </c>
      <c r="C35" s="46">
        <v>0.15</v>
      </c>
      <c r="D35" s="46">
        <v>0.11</v>
      </c>
      <c r="E35" s="46">
        <v>0.08</v>
      </c>
      <c r="F35" s="46">
        <v>0.06</v>
      </c>
      <c r="G35" s="46">
        <v>0.12</v>
      </c>
      <c r="H35" s="47">
        <v>0.11783604518602964</v>
      </c>
      <c r="I35" s="47">
        <v>0.14228302299605025</v>
      </c>
    </row>
    <row r="36" spans="2:10" x14ac:dyDescent="0.25">
      <c r="B36" s="26" t="s">
        <v>31</v>
      </c>
      <c r="C36" s="46">
        <v>0.14000000000000001</v>
      </c>
      <c r="D36" s="46">
        <v>0.1</v>
      </c>
      <c r="E36" s="46">
        <v>0.08</v>
      </c>
      <c r="F36" s="46">
        <v>0.06</v>
      </c>
      <c r="G36" s="46">
        <v>0.11</v>
      </c>
      <c r="H36" s="47">
        <v>0.11903570435680527</v>
      </c>
      <c r="I36" s="47">
        <v>0.13468366495889431</v>
      </c>
    </row>
    <row r="37" spans="2:10" x14ac:dyDescent="0.25">
      <c r="B37" s="26" t="s">
        <v>25</v>
      </c>
      <c r="C37" s="46">
        <v>0.14000000000000001</v>
      </c>
      <c r="D37" s="46">
        <v>0.09</v>
      </c>
      <c r="E37" s="46">
        <v>7.0000000000000007E-2</v>
      </c>
      <c r="F37" s="46">
        <v>0.05</v>
      </c>
      <c r="G37" s="46">
        <v>0.1</v>
      </c>
      <c r="H37" s="47">
        <v>0.11216368062925276</v>
      </c>
      <c r="I37" s="47">
        <v>0.12630314002122481</v>
      </c>
    </row>
    <row r="41" spans="2:10" x14ac:dyDescent="0.25">
      <c r="C41" s="3"/>
      <c r="D41" s="3"/>
      <c r="E41" s="3"/>
      <c r="F41" s="3"/>
      <c r="G41" s="3"/>
      <c r="H41" s="3"/>
      <c r="I41" s="3"/>
      <c r="J41" s="3"/>
    </row>
    <row r="43" spans="2:10" x14ac:dyDescent="0.25">
      <c r="B43" s="30"/>
    </row>
    <row r="44" spans="2:10" ht="18.75" x14ac:dyDescent="0.25">
      <c r="B44" s="31"/>
    </row>
    <row r="45" spans="2:10" ht="18.75" x14ac:dyDescent="0.25">
      <c r="B45" s="31"/>
    </row>
    <row r="46" spans="2:10" ht="18.75" x14ac:dyDescent="0.25">
      <c r="B46" s="31"/>
    </row>
    <row r="47" spans="2:10" ht="18.75" x14ac:dyDescent="0.25">
      <c r="B47" s="31"/>
    </row>
  </sheetData>
  <autoFilter ref="B3:I37" xr:uid="{E7D5B343-DA5D-4D0B-80CF-EBBBF332C073}">
    <sortState xmlns:xlrd2="http://schemas.microsoft.com/office/spreadsheetml/2017/richdata2" ref="B4:I37">
      <sortCondition descending="1" ref="I3:I37"/>
    </sortState>
  </autoFilter>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174F3-7C3C-4111-B4DB-F47E8D5D7FB6}">
  <dimension ref="A1:I61"/>
  <sheetViews>
    <sheetView zoomScale="85" zoomScaleNormal="85" workbookViewId="0">
      <selection activeCell="B1" sqref="B1"/>
    </sheetView>
  </sheetViews>
  <sheetFormatPr defaultRowHeight="15" x14ac:dyDescent="0.25"/>
  <cols>
    <col min="1" max="1" width="4" customWidth="1"/>
    <col min="2" max="2" width="29.140625" bestFit="1" customWidth="1"/>
    <col min="3" max="8" width="11.7109375" customWidth="1"/>
  </cols>
  <sheetData>
    <row r="1" spans="1:8" ht="63" x14ac:dyDescent="0.25">
      <c r="A1" s="51"/>
      <c r="B1" s="22" t="s">
        <v>29</v>
      </c>
      <c r="C1" s="44" t="s">
        <v>89</v>
      </c>
      <c r="D1" s="44"/>
      <c r="E1" s="44"/>
    </row>
    <row r="2" spans="1:8" x14ac:dyDescent="0.25">
      <c r="A2" s="52"/>
    </row>
    <row r="3" spans="1:8" x14ac:dyDescent="0.25">
      <c r="A3" s="52"/>
    </row>
    <row r="4" spans="1:8" ht="33" customHeight="1" x14ac:dyDescent="0.25">
      <c r="A4" s="52"/>
      <c r="B4" s="58"/>
      <c r="C4" s="78" t="s">
        <v>96</v>
      </c>
      <c r="D4" s="78" t="s">
        <v>95</v>
      </c>
    </row>
    <row r="5" spans="1:8" ht="30" x14ac:dyDescent="0.25">
      <c r="A5" s="52"/>
      <c r="B5" s="68" t="s">
        <v>107</v>
      </c>
      <c r="C5" s="50">
        <v>0.13900000000000001</v>
      </c>
      <c r="D5" s="50">
        <v>0.127</v>
      </c>
    </row>
    <row r="6" spans="1:8" ht="30" x14ac:dyDescent="0.25">
      <c r="A6" s="52"/>
      <c r="B6" s="68" t="s">
        <v>104</v>
      </c>
      <c r="C6" s="50">
        <v>0.16300000000000001</v>
      </c>
      <c r="D6" s="50">
        <v>0.14599999999999999</v>
      </c>
    </row>
    <row r="7" spans="1:8" ht="30" x14ac:dyDescent="0.25">
      <c r="A7" s="52"/>
      <c r="B7" s="68" t="s">
        <v>93</v>
      </c>
      <c r="C7" s="50">
        <v>0.127</v>
      </c>
      <c r="D7" s="50">
        <v>0.127</v>
      </c>
    </row>
    <row r="8" spans="1:8" ht="30" x14ac:dyDescent="0.25">
      <c r="A8" s="52"/>
      <c r="B8" s="68" t="s">
        <v>103</v>
      </c>
      <c r="C8" s="50">
        <v>0.154</v>
      </c>
      <c r="D8" s="50">
        <v>0.14599999999999999</v>
      </c>
    </row>
    <row r="9" spans="1:8" x14ac:dyDescent="0.25">
      <c r="A9" s="52"/>
    </row>
    <row r="10" spans="1:8" x14ac:dyDescent="0.25">
      <c r="A10" s="52"/>
    </row>
    <row r="11" spans="1:8" x14ac:dyDescent="0.25">
      <c r="A11" s="52"/>
    </row>
    <row r="12" spans="1:8" x14ac:dyDescent="0.25">
      <c r="A12" s="52"/>
    </row>
    <row r="13" spans="1:8" x14ac:dyDescent="0.25">
      <c r="A13" s="52"/>
    </row>
    <row r="14" spans="1:8" x14ac:dyDescent="0.25">
      <c r="A14" s="52"/>
    </row>
    <row r="16" spans="1:8" ht="25.5" customHeight="1" x14ac:dyDescent="0.25">
      <c r="B16" s="20" t="s">
        <v>30</v>
      </c>
      <c r="C16" s="61">
        <v>44166</v>
      </c>
      <c r="D16" s="63"/>
      <c r="E16" s="63"/>
      <c r="F16" s="64">
        <v>44197</v>
      </c>
      <c r="G16" s="63"/>
      <c r="H16" s="62"/>
    </row>
    <row r="17" spans="2:9" ht="12" customHeight="1" x14ac:dyDescent="0.25">
      <c r="B17" s="53"/>
      <c r="C17" s="54"/>
      <c r="D17" s="55"/>
      <c r="E17" s="55"/>
      <c r="F17" s="54"/>
      <c r="G17" s="55"/>
      <c r="H17" s="56"/>
      <c r="I17" s="56"/>
    </row>
    <row r="18" spans="2:9" ht="30" customHeight="1" x14ac:dyDescent="0.25">
      <c r="B18" s="67" t="s">
        <v>88</v>
      </c>
      <c r="C18" s="65" t="s">
        <v>54</v>
      </c>
      <c r="D18" s="65" t="s">
        <v>53</v>
      </c>
      <c r="E18" s="65" t="s">
        <v>87</v>
      </c>
      <c r="F18" s="65" t="s">
        <v>54</v>
      </c>
      <c r="G18" s="65" t="s">
        <v>53</v>
      </c>
      <c r="H18" s="66" t="s">
        <v>87</v>
      </c>
    </row>
    <row r="19" spans="2:9" x14ac:dyDescent="0.25">
      <c r="B19" s="59" t="s">
        <v>0</v>
      </c>
      <c r="C19" s="50">
        <v>0.13914916038578726</v>
      </c>
      <c r="D19" s="50">
        <v>0.12260599501199944</v>
      </c>
      <c r="E19" s="50">
        <f t="shared" ref="E19:E52" si="0">+C19-D19</f>
        <v>1.6543165373787819E-2</v>
      </c>
      <c r="F19" s="50">
        <v>0.17113150992881229</v>
      </c>
      <c r="G19" s="50">
        <v>0.13523736563644634</v>
      </c>
      <c r="H19" s="50">
        <f t="shared" ref="H19:H52" si="1">+F19-G19</f>
        <v>3.5894144292365954E-2</v>
      </c>
    </row>
    <row r="20" spans="2:9" x14ac:dyDescent="0.25">
      <c r="B20" s="59" t="s">
        <v>12</v>
      </c>
      <c r="C20" s="50">
        <v>0.14006818924851711</v>
      </c>
      <c r="D20" s="50">
        <v>0.14469957515678739</v>
      </c>
      <c r="E20" s="50">
        <f t="shared" si="0"/>
        <v>-4.6313859082702802E-3</v>
      </c>
      <c r="F20" s="50">
        <v>0.17965352534397946</v>
      </c>
      <c r="G20" s="50">
        <v>0.14663726571113561</v>
      </c>
      <c r="H20" s="50">
        <f t="shared" si="1"/>
        <v>3.3016259632843853E-2</v>
      </c>
    </row>
    <row r="21" spans="2:9" x14ac:dyDescent="0.25">
      <c r="B21" s="59" t="s">
        <v>4</v>
      </c>
      <c r="C21" s="50">
        <v>0.13598865986568448</v>
      </c>
      <c r="D21" s="50">
        <v>0.11382714871697033</v>
      </c>
      <c r="E21" s="50">
        <f t="shared" si="0"/>
        <v>2.2161511148714147E-2</v>
      </c>
      <c r="F21" s="50">
        <v>0.15873864243719935</v>
      </c>
      <c r="G21" s="50">
        <v>0.12746828198034912</v>
      </c>
      <c r="H21" s="50">
        <f t="shared" si="1"/>
        <v>3.1270360456850221E-2</v>
      </c>
    </row>
    <row r="22" spans="2:9" x14ac:dyDescent="0.25">
      <c r="B22" s="59" t="s">
        <v>18</v>
      </c>
      <c r="C22" s="50">
        <v>0.14595535855627673</v>
      </c>
      <c r="D22" s="50">
        <v>0.14406227495627721</v>
      </c>
      <c r="E22" s="50">
        <f t="shared" si="0"/>
        <v>1.8930835999995121E-3</v>
      </c>
      <c r="F22" s="50">
        <v>0.16136150493738621</v>
      </c>
      <c r="G22" s="50">
        <v>0.13124461052026445</v>
      </c>
      <c r="H22" s="50">
        <f t="shared" si="1"/>
        <v>3.0116894417121759E-2</v>
      </c>
    </row>
    <row r="23" spans="2:9" x14ac:dyDescent="0.25">
      <c r="B23" s="59" t="s">
        <v>26</v>
      </c>
      <c r="C23" s="50">
        <v>0.14624533746217186</v>
      </c>
      <c r="D23" s="50">
        <v>0.14848117596465851</v>
      </c>
      <c r="E23" s="50">
        <f t="shared" si="0"/>
        <v>-2.2358385024866534E-3</v>
      </c>
      <c r="F23" s="50">
        <v>0.16966710638628074</v>
      </c>
      <c r="G23" s="50">
        <v>0.14081967869877007</v>
      </c>
      <c r="H23" s="50">
        <f t="shared" si="1"/>
        <v>2.8847427687510668E-2</v>
      </c>
    </row>
    <row r="24" spans="2:9" x14ac:dyDescent="0.25">
      <c r="B24" s="59" t="s">
        <v>31</v>
      </c>
      <c r="C24" s="50">
        <v>0.12743379452826645</v>
      </c>
      <c r="D24" s="50">
        <v>0.11038175572149735</v>
      </c>
      <c r="E24" s="50">
        <f t="shared" si="0"/>
        <v>1.7052038806769101E-2</v>
      </c>
      <c r="F24" s="50">
        <v>0.17900489100899705</v>
      </c>
      <c r="G24" s="50">
        <v>0.15335265574624679</v>
      </c>
      <c r="H24" s="50">
        <f t="shared" si="1"/>
        <v>2.5652235262750261E-2</v>
      </c>
    </row>
    <row r="25" spans="2:9" x14ac:dyDescent="0.25">
      <c r="B25" s="59" t="s">
        <v>21</v>
      </c>
      <c r="C25" s="50">
        <v>0.13975255781533943</v>
      </c>
      <c r="D25" s="50">
        <v>0.11908568573569822</v>
      </c>
      <c r="E25" s="50">
        <f t="shared" si="0"/>
        <v>2.0666872079641213E-2</v>
      </c>
      <c r="F25" s="50">
        <v>0.18318100488418201</v>
      </c>
      <c r="G25" s="50">
        <v>0.15887432995830852</v>
      </c>
      <c r="H25" s="50">
        <f t="shared" si="1"/>
        <v>2.4306674925873489E-2</v>
      </c>
    </row>
    <row r="26" spans="2:9" x14ac:dyDescent="0.25">
      <c r="B26" s="59" t="s">
        <v>25</v>
      </c>
      <c r="C26" s="50">
        <v>0.12227595302392766</v>
      </c>
      <c r="D26" s="50">
        <v>0.1021718895439032</v>
      </c>
      <c r="E26" s="50">
        <f t="shared" si="0"/>
        <v>2.0104063480024456E-2</v>
      </c>
      <c r="F26" s="50">
        <v>0.16758387346622641</v>
      </c>
      <c r="G26" s="50">
        <v>0.14336477854393165</v>
      </c>
      <c r="H26" s="50">
        <f t="shared" si="1"/>
        <v>2.4219094922294765E-2</v>
      </c>
    </row>
    <row r="27" spans="2:9" x14ac:dyDescent="0.25">
      <c r="B27" s="59" t="s">
        <v>9</v>
      </c>
      <c r="C27" s="50">
        <v>0.14127033792240301</v>
      </c>
      <c r="D27" s="50">
        <v>0.12598684210526315</v>
      </c>
      <c r="E27" s="50">
        <f t="shared" si="0"/>
        <v>1.5283495817139864E-2</v>
      </c>
      <c r="F27" s="50">
        <v>0.16860195076637249</v>
      </c>
      <c r="G27" s="50">
        <v>0.14553057307375925</v>
      </c>
      <c r="H27" s="50">
        <f t="shared" si="1"/>
        <v>2.3071377692613249E-2</v>
      </c>
    </row>
    <row r="28" spans="2:9" x14ac:dyDescent="0.25">
      <c r="B28" s="59" t="s">
        <v>10</v>
      </c>
      <c r="C28" s="50">
        <v>0.12384010161239106</v>
      </c>
      <c r="D28" s="50">
        <v>0.12803356770242685</v>
      </c>
      <c r="E28" s="50">
        <f t="shared" si="0"/>
        <v>-4.1934660900357912E-3</v>
      </c>
      <c r="F28" s="50">
        <v>0.15966742177192503</v>
      </c>
      <c r="G28" s="50">
        <v>0.13674743942043469</v>
      </c>
      <c r="H28" s="50">
        <f t="shared" si="1"/>
        <v>2.2919982351490342E-2</v>
      </c>
    </row>
    <row r="29" spans="2:9" x14ac:dyDescent="0.25">
      <c r="B29" s="59" t="s">
        <v>16</v>
      </c>
      <c r="C29" s="50">
        <v>0.14229213211762576</v>
      </c>
      <c r="D29" s="50">
        <v>0.12824437424691437</v>
      </c>
      <c r="E29" s="50">
        <f t="shared" si="0"/>
        <v>1.4047757870711386E-2</v>
      </c>
      <c r="F29" s="50">
        <v>0.16919569148517966</v>
      </c>
      <c r="G29" s="50">
        <v>0.14631806188534421</v>
      </c>
      <c r="H29" s="50">
        <f t="shared" si="1"/>
        <v>2.2877629599835442E-2</v>
      </c>
    </row>
    <row r="30" spans="2:9" x14ac:dyDescent="0.25">
      <c r="B30" s="59" t="s">
        <v>19</v>
      </c>
      <c r="C30" s="50">
        <v>0.13996316758747698</v>
      </c>
      <c r="D30" s="50">
        <v>0.13034577734767558</v>
      </c>
      <c r="E30" s="50">
        <f t="shared" si="0"/>
        <v>9.6173902398014044E-3</v>
      </c>
      <c r="F30" s="50">
        <v>0.19382712112999395</v>
      </c>
      <c r="G30" s="50">
        <v>0.17213654479293017</v>
      </c>
      <c r="H30" s="50">
        <f t="shared" si="1"/>
        <v>2.1690576337063783E-2</v>
      </c>
    </row>
    <row r="31" spans="2:9" x14ac:dyDescent="0.25">
      <c r="B31" s="59" t="s">
        <v>2</v>
      </c>
      <c r="C31" s="50">
        <v>0.14106029679483642</v>
      </c>
      <c r="D31" s="50">
        <v>0.11928715148031044</v>
      </c>
      <c r="E31" s="50">
        <f t="shared" si="0"/>
        <v>2.1773145314525982E-2</v>
      </c>
      <c r="F31" s="50">
        <v>0.17734004069635995</v>
      </c>
      <c r="G31" s="50">
        <v>0.15714573790798836</v>
      </c>
      <c r="H31" s="50">
        <f t="shared" si="1"/>
        <v>2.0194302788371588E-2</v>
      </c>
    </row>
    <row r="32" spans="2:9" x14ac:dyDescent="0.25">
      <c r="B32" s="59" t="s">
        <v>32</v>
      </c>
      <c r="C32" s="50">
        <v>0.13984939683179287</v>
      </c>
      <c r="D32" s="50">
        <v>0.14636055309157317</v>
      </c>
      <c r="E32" s="50">
        <f t="shared" si="0"/>
        <v>-6.5111562597802985E-3</v>
      </c>
      <c r="F32" s="50">
        <v>0.1603496056277979</v>
      </c>
      <c r="G32" s="50">
        <v>0.14021509247176348</v>
      </c>
      <c r="H32" s="50">
        <f t="shared" si="1"/>
        <v>2.0134513156034428E-2</v>
      </c>
    </row>
    <row r="33" spans="2:8" x14ac:dyDescent="0.25">
      <c r="B33" s="59" t="s">
        <v>6</v>
      </c>
      <c r="C33" s="50">
        <v>0.17313394764531453</v>
      </c>
      <c r="D33" s="50">
        <v>0.15456593311384509</v>
      </c>
      <c r="E33" s="50">
        <f t="shared" si="0"/>
        <v>1.8568014531469446E-2</v>
      </c>
      <c r="F33" s="50">
        <v>0.1630162703379224</v>
      </c>
      <c r="G33" s="50">
        <v>0.14298245614035088</v>
      </c>
      <c r="H33" s="50">
        <f t="shared" si="1"/>
        <v>2.0033814197571526E-2</v>
      </c>
    </row>
    <row r="34" spans="2:8" x14ac:dyDescent="0.25">
      <c r="B34" s="59" t="s">
        <v>3</v>
      </c>
      <c r="C34" s="50">
        <v>0.1510747185261003</v>
      </c>
      <c r="D34" s="50">
        <v>0.12972121080376067</v>
      </c>
      <c r="E34" s="50">
        <f t="shared" si="0"/>
        <v>2.1353507722339626E-2</v>
      </c>
      <c r="F34" s="50">
        <v>0.16642784032753327</v>
      </c>
      <c r="G34" s="50">
        <v>0.14678550078800065</v>
      </c>
      <c r="H34" s="50">
        <f t="shared" si="1"/>
        <v>1.9642339539532622E-2</v>
      </c>
    </row>
    <row r="35" spans="2:8" x14ac:dyDescent="0.25">
      <c r="B35" s="59" t="s">
        <v>7</v>
      </c>
      <c r="C35" s="50">
        <v>0.13962231537098657</v>
      </c>
      <c r="D35" s="50">
        <v>0.13286870503597123</v>
      </c>
      <c r="E35" s="50">
        <f t="shared" si="0"/>
        <v>6.753610335015342E-3</v>
      </c>
      <c r="F35" s="50">
        <v>0.1434451887560258</v>
      </c>
      <c r="G35" s="50">
        <v>0.12565521023176299</v>
      </c>
      <c r="H35" s="50">
        <f t="shared" si="1"/>
        <v>1.7789978524262812E-2</v>
      </c>
    </row>
    <row r="36" spans="2:8" x14ac:dyDescent="0.25">
      <c r="B36" s="59" t="s">
        <v>1</v>
      </c>
      <c r="C36" s="50">
        <v>0.15696359936694551</v>
      </c>
      <c r="D36" s="50">
        <v>0.13928499409443149</v>
      </c>
      <c r="E36" s="50">
        <f t="shared" si="0"/>
        <v>1.7678605272514025E-2</v>
      </c>
      <c r="F36" s="50">
        <v>0.15321527570960575</v>
      </c>
      <c r="G36" s="50">
        <v>0.13554656251470518</v>
      </c>
      <c r="H36" s="50">
        <f t="shared" si="1"/>
        <v>1.766871319490057E-2</v>
      </c>
    </row>
    <row r="37" spans="2:8" x14ac:dyDescent="0.25">
      <c r="B37" s="59" t="s">
        <v>11</v>
      </c>
      <c r="C37" s="50">
        <v>0.14913680545480923</v>
      </c>
      <c r="D37" s="50">
        <v>0.12969029184038117</v>
      </c>
      <c r="E37" s="50">
        <f t="shared" si="0"/>
        <v>1.9446513614428063E-2</v>
      </c>
      <c r="F37" s="50">
        <v>0.15191117225115455</v>
      </c>
      <c r="G37" s="50">
        <v>0.13440256069738141</v>
      </c>
      <c r="H37" s="50">
        <f t="shared" si="1"/>
        <v>1.7508611553773146E-2</v>
      </c>
    </row>
    <row r="38" spans="2:8" x14ac:dyDescent="0.25">
      <c r="B38" s="60" t="s">
        <v>85</v>
      </c>
      <c r="C38" s="57">
        <v>0.13900000000000001</v>
      </c>
      <c r="D38" s="57">
        <v>0.127</v>
      </c>
      <c r="E38" s="50">
        <f t="shared" si="0"/>
        <v>1.2000000000000011E-2</v>
      </c>
      <c r="F38" s="57">
        <v>0.16300000000000001</v>
      </c>
      <c r="G38" s="57">
        <v>0.14599999999999999</v>
      </c>
      <c r="H38" s="50">
        <f t="shared" si="1"/>
        <v>1.7000000000000015E-2</v>
      </c>
    </row>
    <row r="39" spans="2:8" x14ac:dyDescent="0.25">
      <c r="B39" s="59" t="s">
        <v>33</v>
      </c>
      <c r="C39" s="50">
        <v>0.15431809666541776</v>
      </c>
      <c r="D39" s="50">
        <v>0.12546982356180125</v>
      </c>
      <c r="E39" s="50">
        <f t="shared" si="0"/>
        <v>2.8848273103616512E-2</v>
      </c>
      <c r="F39" s="50">
        <v>0.16424991049051199</v>
      </c>
      <c r="G39" s="50">
        <v>0.14894810659186536</v>
      </c>
      <c r="H39" s="50">
        <f t="shared" si="1"/>
        <v>1.5301803898646632E-2</v>
      </c>
    </row>
    <row r="40" spans="2:8" x14ac:dyDescent="0.25">
      <c r="B40" s="59" t="s">
        <v>27</v>
      </c>
      <c r="C40" s="50">
        <v>0.13350365202580983</v>
      </c>
      <c r="D40" s="50">
        <v>0.12023700071508836</v>
      </c>
      <c r="E40" s="50">
        <f t="shared" si="0"/>
        <v>1.3266651310721467E-2</v>
      </c>
      <c r="F40" s="50">
        <v>0.13329774539973624</v>
      </c>
      <c r="G40" s="50">
        <v>0.1193918709277071</v>
      </c>
      <c r="H40" s="50">
        <f t="shared" si="1"/>
        <v>1.3905874472029137E-2</v>
      </c>
    </row>
    <row r="41" spans="2:8" x14ac:dyDescent="0.25">
      <c r="B41" s="59" t="s">
        <v>5</v>
      </c>
      <c r="C41" s="50">
        <v>0.1227081031099885</v>
      </c>
      <c r="D41" s="50">
        <v>0.11275294117647058</v>
      </c>
      <c r="E41" s="50">
        <f t="shared" si="0"/>
        <v>9.9551619335179198E-3</v>
      </c>
      <c r="F41" s="50">
        <v>0.14891409756207574</v>
      </c>
      <c r="G41" s="50">
        <v>0.13536470588235294</v>
      </c>
      <c r="H41" s="50">
        <f t="shared" si="1"/>
        <v>1.35493916797228E-2</v>
      </c>
    </row>
    <row r="42" spans="2:8" x14ac:dyDescent="0.25">
      <c r="B42" s="59" t="s">
        <v>23</v>
      </c>
      <c r="C42" s="50">
        <v>0.14545291800930898</v>
      </c>
      <c r="D42" s="50">
        <v>0.13179055633473585</v>
      </c>
      <c r="E42" s="50">
        <f t="shared" si="0"/>
        <v>1.3662361674573131E-2</v>
      </c>
      <c r="F42" s="50">
        <v>0.15313783822071114</v>
      </c>
      <c r="G42" s="50">
        <v>0.14084192503815088</v>
      </c>
      <c r="H42" s="50">
        <f t="shared" si="1"/>
        <v>1.2295913182560264E-2</v>
      </c>
    </row>
    <row r="43" spans="2:8" x14ac:dyDescent="0.25">
      <c r="B43" s="59" t="s">
        <v>8</v>
      </c>
      <c r="C43" s="50">
        <v>0.14992514436444002</v>
      </c>
      <c r="D43" s="50">
        <v>0.12223447262036016</v>
      </c>
      <c r="E43" s="50">
        <f t="shared" si="0"/>
        <v>2.7690671744079853E-2</v>
      </c>
      <c r="F43" s="50">
        <v>0.18434812921217755</v>
      </c>
      <c r="G43" s="50">
        <v>0.17282355980366831</v>
      </c>
      <c r="H43" s="50">
        <f t="shared" si="1"/>
        <v>1.1524569408509239E-2</v>
      </c>
    </row>
    <row r="44" spans="2:8" x14ac:dyDescent="0.25">
      <c r="B44" s="59" t="s">
        <v>22</v>
      </c>
      <c r="C44" s="50">
        <v>0.14487467990998681</v>
      </c>
      <c r="D44" s="50">
        <v>0.12591642963022315</v>
      </c>
      <c r="E44" s="50">
        <f t="shared" si="0"/>
        <v>1.8958250279763667E-2</v>
      </c>
      <c r="F44" s="50">
        <v>0.17088576842719014</v>
      </c>
      <c r="G44" s="50">
        <v>0.15994099673374776</v>
      </c>
      <c r="H44" s="50">
        <f t="shared" si="1"/>
        <v>1.0944771693442379E-2</v>
      </c>
    </row>
    <row r="45" spans="2:8" x14ac:dyDescent="0.25">
      <c r="B45" s="59" t="s">
        <v>90</v>
      </c>
      <c r="C45" s="50">
        <v>0.127</v>
      </c>
      <c r="D45" s="50">
        <v>0.127</v>
      </c>
      <c r="E45" s="50">
        <f t="shared" si="0"/>
        <v>0</v>
      </c>
      <c r="F45" s="50">
        <v>0.154</v>
      </c>
      <c r="G45" s="50">
        <v>0.14599999999999999</v>
      </c>
      <c r="H45" s="50">
        <f t="shared" si="1"/>
        <v>8.0000000000000071E-3</v>
      </c>
    </row>
    <row r="46" spans="2:8" x14ac:dyDescent="0.25">
      <c r="B46" s="59" t="s">
        <v>15</v>
      </c>
      <c r="C46" s="50">
        <v>0.15837787590053451</v>
      </c>
      <c r="D46" s="50">
        <v>0.1531258072849393</v>
      </c>
      <c r="E46" s="50">
        <f t="shared" si="0"/>
        <v>5.2520686155952123E-3</v>
      </c>
      <c r="F46" s="50">
        <v>0.17096723128067121</v>
      </c>
      <c r="G46" s="50">
        <v>0.16474057816947293</v>
      </c>
      <c r="H46" s="50">
        <f t="shared" si="1"/>
        <v>6.2266531111982715E-3</v>
      </c>
    </row>
    <row r="47" spans="2:8" x14ac:dyDescent="0.25">
      <c r="B47" s="59" t="s">
        <v>20</v>
      </c>
      <c r="C47" s="50">
        <v>0.14099339160093796</v>
      </c>
      <c r="D47" s="50">
        <v>0.12446564370247042</v>
      </c>
      <c r="E47" s="50">
        <f t="shared" si="0"/>
        <v>1.6527747898467546E-2</v>
      </c>
      <c r="F47" s="50">
        <v>0.16235253446264206</v>
      </c>
      <c r="G47" s="50">
        <v>0.15980215827338129</v>
      </c>
      <c r="H47" s="50">
        <f t="shared" si="1"/>
        <v>2.5503761892607668E-3</v>
      </c>
    </row>
    <row r="48" spans="2:8" x14ac:dyDescent="0.25">
      <c r="B48" s="59" t="s">
        <v>13</v>
      </c>
      <c r="C48" s="50">
        <v>0.13767370046320124</v>
      </c>
      <c r="D48" s="50">
        <v>0.15901801854335529</v>
      </c>
      <c r="E48" s="50">
        <f t="shared" si="0"/>
        <v>-2.1344318080154051E-2</v>
      </c>
      <c r="F48" s="50">
        <v>0.17238802484704124</v>
      </c>
      <c r="G48" s="50">
        <v>0.1734270685818329</v>
      </c>
      <c r="H48" s="50">
        <f t="shared" si="1"/>
        <v>-1.0390437347916615E-3</v>
      </c>
    </row>
    <row r="49" spans="2:8" x14ac:dyDescent="0.25">
      <c r="B49" s="59" t="s">
        <v>28</v>
      </c>
      <c r="C49" s="50">
        <v>0.1430143879235789</v>
      </c>
      <c r="D49" s="50">
        <v>0.12944750939473895</v>
      </c>
      <c r="E49" s="50">
        <f t="shared" si="0"/>
        <v>1.3566878528839948E-2</v>
      </c>
      <c r="F49" s="50">
        <v>0.16151734815961716</v>
      </c>
      <c r="G49" s="50">
        <v>0.16662105633527502</v>
      </c>
      <c r="H49" s="50">
        <f t="shared" si="1"/>
        <v>-5.1037081756578617E-3</v>
      </c>
    </row>
    <row r="50" spans="2:8" x14ac:dyDescent="0.25">
      <c r="B50" s="59" t="s">
        <v>17</v>
      </c>
      <c r="C50" s="50">
        <v>0.14786676398380996</v>
      </c>
      <c r="D50" s="50">
        <v>0.12551412119550315</v>
      </c>
      <c r="E50" s="50">
        <f t="shared" si="0"/>
        <v>2.2352642788306815E-2</v>
      </c>
      <c r="F50" s="50">
        <v>0.15455713098446117</v>
      </c>
      <c r="G50" s="50">
        <v>0.16039655622228019</v>
      </c>
      <c r="H50" s="50">
        <f t="shared" si="1"/>
        <v>-5.8394252378190237E-3</v>
      </c>
    </row>
    <row r="51" spans="2:8" x14ac:dyDescent="0.25">
      <c r="B51" s="59" t="s">
        <v>24</v>
      </c>
      <c r="C51" s="50">
        <v>0.15633280339162692</v>
      </c>
      <c r="D51" s="50">
        <v>0.12923558526164389</v>
      </c>
      <c r="E51" s="50">
        <f t="shared" si="0"/>
        <v>2.7097218129983031E-2</v>
      </c>
      <c r="F51" s="50">
        <v>0.15255971492079173</v>
      </c>
      <c r="G51" s="50">
        <v>0.15940878506086037</v>
      </c>
      <c r="H51" s="50">
        <f t="shared" si="1"/>
        <v>-6.849070140068636E-3</v>
      </c>
    </row>
    <row r="52" spans="2:8" x14ac:dyDescent="0.25">
      <c r="B52" s="59" t="s">
        <v>14</v>
      </c>
      <c r="C52" s="50">
        <v>0.13745687770273554</v>
      </c>
      <c r="D52" s="50">
        <v>0.13813086081550943</v>
      </c>
      <c r="E52" s="50">
        <f t="shared" si="0"/>
        <v>-6.7398311277389045E-4</v>
      </c>
      <c r="F52" s="50">
        <v>0.15676788471435923</v>
      </c>
      <c r="G52" s="50">
        <v>0.17015569420957491</v>
      </c>
      <c r="H52" s="50">
        <f t="shared" si="1"/>
        <v>-1.3387809495215675E-2</v>
      </c>
    </row>
    <row r="57" spans="2:8" x14ac:dyDescent="0.25">
      <c r="C57" s="69" t="s">
        <v>96</v>
      </c>
      <c r="D57" s="69" t="s">
        <v>95</v>
      </c>
    </row>
    <row r="58" spans="2:8" x14ac:dyDescent="0.25">
      <c r="B58" t="s">
        <v>91</v>
      </c>
      <c r="C58" s="86">
        <v>0.13900000000000001</v>
      </c>
      <c r="D58" s="86">
        <v>0.127</v>
      </c>
    </row>
    <row r="59" spans="2:8" x14ac:dyDescent="0.25">
      <c r="B59" t="s">
        <v>92</v>
      </c>
      <c r="C59" s="86">
        <v>0.16300000000000001</v>
      </c>
      <c r="D59" s="86">
        <v>0.14599999999999999</v>
      </c>
    </row>
    <row r="60" spans="2:8" x14ac:dyDescent="0.25">
      <c r="B60" t="s">
        <v>93</v>
      </c>
      <c r="C60" s="86">
        <v>0.127</v>
      </c>
      <c r="D60" s="86">
        <v>0.127</v>
      </c>
    </row>
    <row r="61" spans="2:8" x14ac:dyDescent="0.25">
      <c r="B61" t="s">
        <v>94</v>
      </c>
      <c r="C61" s="86">
        <v>0.154</v>
      </c>
      <c r="D61" s="86">
        <v>0.14599999999999999</v>
      </c>
    </row>
  </sheetData>
  <autoFilter ref="B18:H52" xr:uid="{B71984E8-68AE-4D37-B973-B651EA1474EB}">
    <sortState xmlns:xlrd2="http://schemas.microsoft.com/office/spreadsheetml/2017/richdata2" ref="B19:H52">
      <sortCondition descending="1" ref="H18:H52"/>
    </sortState>
  </autoFilter>
  <sortState xmlns:xlrd2="http://schemas.microsoft.com/office/spreadsheetml/2017/richdata2" ref="B19:B50">
    <sortCondition ref="B19"/>
  </sortState>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AB151-DA04-4844-97AD-6C2859501E35}">
  <dimension ref="A1:H12"/>
  <sheetViews>
    <sheetView zoomScale="85" zoomScaleNormal="85" workbookViewId="0"/>
  </sheetViews>
  <sheetFormatPr defaultRowHeight="15" x14ac:dyDescent="0.25"/>
  <cols>
    <col min="1" max="1" width="24.7109375" customWidth="1"/>
    <col min="2" max="8" width="10.5703125" customWidth="1"/>
  </cols>
  <sheetData>
    <row r="1" spans="1:8" ht="63" x14ac:dyDescent="0.25">
      <c r="A1" s="19" t="s">
        <v>29</v>
      </c>
      <c r="B1" s="45" t="s">
        <v>100</v>
      </c>
    </row>
    <row r="3" spans="1:8" ht="18.75" x14ac:dyDescent="0.25">
      <c r="A3" s="20" t="s">
        <v>55</v>
      </c>
    </row>
    <row r="5" spans="1:8" ht="30" x14ac:dyDescent="0.25">
      <c r="B5" s="58"/>
      <c r="C5" s="70" t="s">
        <v>99</v>
      </c>
      <c r="D5" s="70" t="s">
        <v>71</v>
      </c>
      <c r="E5" s="70" t="s">
        <v>72</v>
      </c>
      <c r="F5" s="70" t="s">
        <v>73</v>
      </c>
      <c r="G5" s="70" t="s">
        <v>74</v>
      </c>
      <c r="H5" s="70" t="s">
        <v>56</v>
      </c>
    </row>
    <row r="6" spans="1:8" ht="21.75" customHeight="1" x14ac:dyDescent="0.25">
      <c r="B6" s="71">
        <v>44013</v>
      </c>
      <c r="C6" s="72">
        <v>0.24114716906687711</v>
      </c>
      <c r="D6" s="72">
        <v>0.16323252077949291</v>
      </c>
      <c r="E6" s="72">
        <v>0.14890486591433078</v>
      </c>
      <c r="F6" s="72">
        <v>0.1409275906793685</v>
      </c>
      <c r="G6" s="72">
        <v>0.15987355816533735</v>
      </c>
      <c r="H6" s="72">
        <v>0.21307917335094839</v>
      </c>
    </row>
    <row r="7" spans="1:8" ht="21.75" customHeight="1" x14ac:dyDescent="0.25">
      <c r="B7" s="71">
        <v>44044</v>
      </c>
      <c r="C7" s="72">
        <v>0.15789603472085223</v>
      </c>
      <c r="D7" s="72">
        <v>0.11644897674093735</v>
      </c>
      <c r="E7" s="72">
        <v>0.11204647494236136</v>
      </c>
      <c r="F7" s="72">
        <v>0.10619139198234864</v>
      </c>
      <c r="G7" s="72">
        <v>0.11926144570746719</v>
      </c>
      <c r="H7" s="72">
        <v>0.15881853354723036</v>
      </c>
    </row>
    <row r="8" spans="1:8" ht="21.75" customHeight="1" x14ac:dyDescent="0.25">
      <c r="B8" s="71">
        <v>44075</v>
      </c>
      <c r="C8" s="72">
        <v>0.11165910435983428</v>
      </c>
      <c r="D8" s="72">
        <v>8.7713906544667181E-2</v>
      </c>
      <c r="E8" s="72">
        <v>8.5775391336002912E-2</v>
      </c>
      <c r="F8" s="72">
        <v>8.1354264501990251E-2</v>
      </c>
      <c r="G8" s="72">
        <v>9.1565659737486649E-2</v>
      </c>
      <c r="H8" s="72">
        <v>0.12503538737378503</v>
      </c>
    </row>
    <row r="9" spans="1:8" ht="21.75" customHeight="1" x14ac:dyDescent="0.25">
      <c r="B9" s="71">
        <v>44105</v>
      </c>
      <c r="C9" s="72">
        <v>9.1043598342868418E-2</v>
      </c>
      <c r="D9" s="72">
        <v>7.3479080813019487E-2</v>
      </c>
      <c r="E9" s="72">
        <v>7.300388302390487E-2</v>
      </c>
      <c r="F9" s="72">
        <v>6.9532030353176205E-2</v>
      </c>
      <c r="G9" s="72">
        <v>7.741422261299169E-2</v>
      </c>
      <c r="H9" s="72">
        <v>0.10559592337453996</v>
      </c>
    </row>
    <row r="10" spans="1:8" ht="21.75" customHeight="1" x14ac:dyDescent="0.25">
      <c r="B10" s="71">
        <v>44136</v>
      </c>
      <c r="C10" s="72">
        <v>0.18216117577431445</v>
      </c>
      <c r="D10" s="72">
        <v>0.12094712579451003</v>
      </c>
      <c r="E10" s="72">
        <v>0.11169760951340857</v>
      </c>
      <c r="F10" s="72">
        <v>0.10192763540408784</v>
      </c>
      <c r="G10" s="72">
        <v>0.11149490255186419</v>
      </c>
      <c r="H10" s="72">
        <v>0.1474002076059262</v>
      </c>
    </row>
    <row r="11" spans="1:8" ht="21.75" customHeight="1" x14ac:dyDescent="0.25">
      <c r="B11" s="71">
        <v>44166</v>
      </c>
      <c r="C11" s="72">
        <v>0.1837887157230223</v>
      </c>
      <c r="D11" s="72">
        <v>0.12403436474121673</v>
      </c>
      <c r="E11" s="72">
        <v>0.11559580148040287</v>
      </c>
      <c r="F11" s="72">
        <v>0.10571432830925652</v>
      </c>
      <c r="G11" s="72">
        <v>0.11413259645376708</v>
      </c>
      <c r="H11" s="72">
        <v>0.14456921770312353</v>
      </c>
    </row>
    <row r="12" spans="1:8" ht="21.75" customHeight="1" x14ac:dyDescent="0.25">
      <c r="B12" s="71">
        <v>44197</v>
      </c>
      <c r="C12" s="72">
        <v>0.2221241006727098</v>
      </c>
      <c r="D12" s="72">
        <v>0.14435187522791662</v>
      </c>
      <c r="E12" s="72">
        <v>0.13670665343796037</v>
      </c>
      <c r="F12" s="72">
        <v>0.12913433285617418</v>
      </c>
      <c r="G12" s="72">
        <v>0.13755007640523687</v>
      </c>
      <c r="H12" s="72">
        <v>0.17091764705882354</v>
      </c>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74A2F-5DAC-4BB0-BAC5-FFA1BBFE8BF6}">
  <sheetPr codeName="Sheet6"/>
  <dimension ref="B1:Q125"/>
  <sheetViews>
    <sheetView zoomScale="80" zoomScaleNormal="80" workbookViewId="0">
      <pane xSplit="2" ySplit="3" topLeftCell="K4" activePane="bottomRight" state="frozen"/>
      <selection pane="topRight" activeCell="C1" sqref="C1"/>
      <selection pane="bottomLeft" activeCell="A4" sqref="A4"/>
      <selection pane="bottomRight" activeCell="B1" sqref="B1"/>
    </sheetView>
  </sheetViews>
  <sheetFormatPr defaultRowHeight="15" x14ac:dyDescent="0.25"/>
  <cols>
    <col min="1" max="1" width="3.5703125" customWidth="1"/>
    <col min="2" max="2" width="51.28515625" bestFit="1" customWidth="1"/>
    <col min="3" max="13" width="13.7109375" customWidth="1"/>
    <col min="14" max="24" width="9.28515625" customWidth="1"/>
  </cols>
  <sheetData>
    <row r="1" spans="2:17" ht="42" x14ac:dyDescent="0.25">
      <c r="B1" s="5" t="s">
        <v>29</v>
      </c>
      <c r="C1" s="36" t="s">
        <v>101</v>
      </c>
    </row>
    <row r="3" spans="2:17" ht="18.75" x14ac:dyDescent="0.25">
      <c r="B3" s="20" t="s">
        <v>55</v>
      </c>
      <c r="C3" s="3"/>
      <c r="D3" s="3"/>
      <c r="E3" s="3"/>
      <c r="F3" s="3"/>
      <c r="G3" s="3"/>
      <c r="H3" s="3"/>
      <c r="I3" s="3"/>
      <c r="J3" s="3"/>
      <c r="K3" s="3"/>
      <c r="L3" s="3"/>
      <c r="M3" s="3"/>
    </row>
    <row r="4" spans="2:17" ht="18.75" x14ac:dyDescent="0.25">
      <c r="B4" s="17"/>
      <c r="C4" s="18"/>
      <c r="D4" s="75"/>
      <c r="E4" s="74"/>
      <c r="F4" s="74"/>
      <c r="G4" s="74"/>
      <c r="H4" s="18"/>
      <c r="I4" s="18"/>
      <c r="J4" s="18"/>
      <c r="K4" s="18"/>
      <c r="L4" s="18"/>
      <c r="M4" s="18"/>
    </row>
    <row r="5" spans="2:17" ht="18.75" x14ac:dyDescent="0.25">
      <c r="B5" s="75" t="s">
        <v>43</v>
      </c>
      <c r="C5" s="18"/>
      <c r="D5" s="75"/>
      <c r="E5" s="74"/>
      <c r="F5" s="74"/>
      <c r="G5" s="74"/>
      <c r="H5" s="18"/>
      <c r="I5" s="18"/>
      <c r="J5" s="18"/>
      <c r="K5" s="18"/>
      <c r="L5" s="18"/>
      <c r="M5" s="18"/>
    </row>
    <row r="6" spans="2:17" x14ac:dyDescent="0.25">
      <c r="B6" s="17"/>
      <c r="C6" s="18"/>
      <c r="D6" s="18"/>
      <c r="E6" s="74"/>
      <c r="F6" s="74"/>
      <c r="G6" s="74"/>
      <c r="H6" s="18"/>
      <c r="I6" s="18"/>
      <c r="J6" s="18"/>
      <c r="K6" s="18"/>
      <c r="L6" s="18"/>
      <c r="M6" s="18"/>
    </row>
    <row r="7" spans="2:17" ht="23.25" x14ac:dyDescent="0.25">
      <c r="B7" s="12" t="s">
        <v>50</v>
      </c>
      <c r="C7" s="11">
        <v>43922</v>
      </c>
      <c r="D7" s="11">
        <v>43952</v>
      </c>
      <c r="E7" s="11">
        <v>43983</v>
      </c>
      <c r="F7" s="11">
        <v>44013</v>
      </c>
      <c r="G7" s="11">
        <v>44044</v>
      </c>
      <c r="H7" s="11">
        <v>44075</v>
      </c>
      <c r="I7" s="11">
        <v>44105</v>
      </c>
      <c r="J7" s="11">
        <v>44136</v>
      </c>
      <c r="K7" s="11">
        <v>44166</v>
      </c>
      <c r="L7" s="11">
        <v>44197</v>
      </c>
      <c r="M7" s="78" t="s">
        <v>52</v>
      </c>
      <c r="N7" s="15"/>
      <c r="Q7" s="9"/>
    </row>
    <row r="8" spans="2:17" x14ac:dyDescent="0.25">
      <c r="B8" s="32" t="s">
        <v>47</v>
      </c>
      <c r="C8" s="28">
        <v>161900</v>
      </c>
      <c r="D8" s="7" t="s">
        <v>79</v>
      </c>
      <c r="E8" s="7" t="s">
        <v>79</v>
      </c>
      <c r="F8" s="28">
        <v>121600</v>
      </c>
      <c r="G8" s="28">
        <v>102200</v>
      </c>
      <c r="H8" s="28">
        <v>91300</v>
      </c>
      <c r="I8" s="28">
        <v>81900</v>
      </c>
      <c r="J8" s="28">
        <v>113500</v>
      </c>
      <c r="K8" s="28">
        <v>110700</v>
      </c>
      <c r="L8" s="28">
        <v>130400</v>
      </c>
      <c r="M8" s="81">
        <f t="shared" ref="M8:M27" si="0">+L8/$L$29</f>
        <v>0.16245172542668493</v>
      </c>
      <c r="N8" s="10"/>
      <c r="Q8" s="10"/>
    </row>
    <row r="9" spans="2:17" x14ac:dyDescent="0.25">
      <c r="B9" s="32" t="s">
        <v>62</v>
      </c>
      <c r="C9" s="28">
        <v>126500</v>
      </c>
      <c r="D9" s="7" t="s">
        <v>79</v>
      </c>
      <c r="E9" s="7" t="s">
        <v>79</v>
      </c>
      <c r="F9" s="28">
        <v>114900</v>
      </c>
      <c r="G9" s="28">
        <v>102400</v>
      </c>
      <c r="H9" s="28">
        <v>91500</v>
      </c>
      <c r="I9" s="28">
        <v>81800</v>
      </c>
      <c r="J9" s="28">
        <v>95200</v>
      </c>
      <c r="K9" s="28">
        <v>94100</v>
      </c>
      <c r="L9" s="28">
        <v>102400</v>
      </c>
      <c r="M9" s="81">
        <f t="shared" si="0"/>
        <v>0.12756945309580167</v>
      </c>
      <c r="N9" s="10"/>
      <c r="Q9" s="10"/>
    </row>
    <row r="10" spans="2:17" x14ac:dyDescent="0.25">
      <c r="B10" s="32" t="s">
        <v>46</v>
      </c>
      <c r="C10" s="28">
        <v>154400</v>
      </c>
      <c r="D10" s="7" t="s">
        <v>79</v>
      </c>
      <c r="E10" s="7" t="s">
        <v>79</v>
      </c>
      <c r="F10" s="28">
        <v>96800</v>
      </c>
      <c r="G10" s="28">
        <v>77700</v>
      </c>
      <c r="H10" s="28">
        <v>68200</v>
      </c>
      <c r="I10" s="28">
        <v>59300</v>
      </c>
      <c r="J10" s="28">
        <v>75600</v>
      </c>
      <c r="K10" s="28">
        <v>79700</v>
      </c>
      <c r="L10" s="28">
        <v>94000</v>
      </c>
      <c r="M10" s="81">
        <f t="shared" si="0"/>
        <v>0.11710477139653669</v>
      </c>
      <c r="N10" s="10"/>
      <c r="Q10" s="10"/>
    </row>
    <row r="11" spans="2:17" x14ac:dyDescent="0.25">
      <c r="B11" s="32" t="s">
        <v>67</v>
      </c>
      <c r="C11" s="28">
        <v>102000</v>
      </c>
      <c r="D11" s="7" t="s">
        <v>79</v>
      </c>
      <c r="E11" s="7" t="s">
        <v>79</v>
      </c>
      <c r="F11" s="28">
        <v>79200</v>
      </c>
      <c r="G11" s="28">
        <v>64400</v>
      </c>
      <c r="H11" s="28">
        <v>59500</v>
      </c>
      <c r="I11" s="28">
        <v>58700</v>
      </c>
      <c r="J11" s="28">
        <v>84500</v>
      </c>
      <c r="K11" s="28">
        <v>86400</v>
      </c>
      <c r="L11" s="28">
        <v>90400</v>
      </c>
      <c r="M11" s="81">
        <f t="shared" si="0"/>
        <v>0.11261990781113741</v>
      </c>
      <c r="N11" s="10"/>
      <c r="Q11" s="10"/>
    </row>
    <row r="12" spans="2:17" x14ac:dyDescent="0.25">
      <c r="B12" s="32" t="s">
        <v>58</v>
      </c>
      <c r="C12" s="28">
        <v>88800</v>
      </c>
      <c r="D12" s="7" t="s">
        <v>79</v>
      </c>
      <c r="E12" s="7" t="s">
        <v>79</v>
      </c>
      <c r="F12" s="28">
        <v>72100</v>
      </c>
      <c r="G12" s="28">
        <v>62700</v>
      </c>
      <c r="H12" s="28">
        <v>56800</v>
      </c>
      <c r="I12" s="28">
        <v>51000</v>
      </c>
      <c r="J12" s="28">
        <v>64400</v>
      </c>
      <c r="K12" s="28">
        <v>64800</v>
      </c>
      <c r="L12" s="28">
        <v>71900</v>
      </c>
      <c r="M12" s="81">
        <f t="shared" si="0"/>
        <v>8.9572692163946685E-2</v>
      </c>
      <c r="N12" s="10"/>
      <c r="Q12" s="10"/>
    </row>
    <row r="13" spans="2:17" x14ac:dyDescent="0.25">
      <c r="B13" s="32" t="s">
        <v>75</v>
      </c>
      <c r="C13" s="28">
        <v>65000</v>
      </c>
      <c r="D13" s="7" t="s">
        <v>79</v>
      </c>
      <c r="E13" s="7" t="s">
        <v>79</v>
      </c>
      <c r="F13" s="28">
        <v>46700</v>
      </c>
      <c r="G13" s="28">
        <v>38300</v>
      </c>
      <c r="H13" s="28">
        <v>34900</v>
      </c>
      <c r="I13" s="28">
        <v>33700</v>
      </c>
      <c r="J13" s="28">
        <v>54600</v>
      </c>
      <c r="K13" s="28">
        <v>49000</v>
      </c>
      <c r="L13" s="28">
        <v>59200</v>
      </c>
      <c r="M13" s="81">
        <f t="shared" si="0"/>
        <v>7.3751090071010342E-2</v>
      </c>
      <c r="N13" s="10"/>
      <c r="Q13" s="10"/>
    </row>
    <row r="14" spans="2:17" x14ac:dyDescent="0.25">
      <c r="B14" s="32" t="s">
        <v>45</v>
      </c>
      <c r="C14" s="28">
        <v>67400</v>
      </c>
      <c r="D14" s="7" t="s">
        <v>79</v>
      </c>
      <c r="E14" s="7" t="s">
        <v>79</v>
      </c>
      <c r="F14" s="28">
        <v>52900</v>
      </c>
      <c r="G14" s="28">
        <v>44200</v>
      </c>
      <c r="H14" s="28">
        <v>40400</v>
      </c>
      <c r="I14" s="28">
        <v>35300</v>
      </c>
      <c r="J14" s="28">
        <v>42100</v>
      </c>
      <c r="K14" s="28">
        <v>42300</v>
      </c>
      <c r="L14" s="28">
        <v>49200</v>
      </c>
      <c r="M14" s="81">
        <f t="shared" si="0"/>
        <v>6.1293135667123459E-2</v>
      </c>
      <c r="N14" s="10"/>
      <c r="Q14" s="10"/>
    </row>
    <row r="15" spans="2:17" x14ac:dyDescent="0.25">
      <c r="B15" s="32" t="s">
        <v>70</v>
      </c>
      <c r="C15" s="28">
        <v>47600</v>
      </c>
      <c r="D15" s="7" t="s">
        <v>79</v>
      </c>
      <c r="E15" s="7" t="s">
        <v>79</v>
      </c>
      <c r="F15" s="28">
        <v>46000</v>
      </c>
      <c r="G15" s="28">
        <v>41000</v>
      </c>
      <c r="H15" s="28">
        <v>36400</v>
      </c>
      <c r="I15" s="28">
        <v>32300</v>
      </c>
      <c r="J15" s="28">
        <v>36700</v>
      </c>
      <c r="K15" s="28">
        <v>37000</v>
      </c>
      <c r="L15" s="28">
        <v>39100</v>
      </c>
      <c r="M15" s="81">
        <f t="shared" si="0"/>
        <v>4.8710601719197708E-2</v>
      </c>
      <c r="N15" s="10"/>
      <c r="Q15" s="10"/>
    </row>
    <row r="16" spans="2:17" x14ac:dyDescent="0.25">
      <c r="B16" s="32" t="s">
        <v>60</v>
      </c>
      <c r="C16" s="28">
        <v>47000</v>
      </c>
      <c r="D16" s="7" t="s">
        <v>79</v>
      </c>
      <c r="E16" s="7" t="s">
        <v>79</v>
      </c>
      <c r="F16" s="28">
        <v>42900</v>
      </c>
      <c r="G16" s="28">
        <v>35800</v>
      </c>
      <c r="H16" s="28">
        <v>29300</v>
      </c>
      <c r="I16" s="28">
        <v>24800</v>
      </c>
      <c r="J16" s="28">
        <v>28700</v>
      </c>
      <c r="K16" s="28">
        <v>28000</v>
      </c>
      <c r="L16" s="28">
        <v>35000</v>
      </c>
      <c r="M16" s="81">
        <f t="shared" si="0"/>
        <v>4.3602840413604085E-2</v>
      </c>
      <c r="N16" s="10"/>
      <c r="Q16" s="10"/>
    </row>
    <row r="17" spans="2:17" x14ac:dyDescent="0.25">
      <c r="B17" s="32" t="s">
        <v>65</v>
      </c>
      <c r="C17" s="28">
        <v>36500</v>
      </c>
      <c r="D17" s="7" t="s">
        <v>79</v>
      </c>
      <c r="E17" s="7" t="s">
        <v>79</v>
      </c>
      <c r="F17" s="28">
        <v>30500</v>
      </c>
      <c r="G17" s="28">
        <v>25700</v>
      </c>
      <c r="H17" s="28">
        <v>23500</v>
      </c>
      <c r="I17" s="28">
        <v>21100</v>
      </c>
      <c r="J17" s="28">
        <v>26000</v>
      </c>
      <c r="K17" s="28">
        <v>27100</v>
      </c>
      <c r="L17" s="28">
        <v>30400</v>
      </c>
      <c r="M17" s="81">
        <f t="shared" si="0"/>
        <v>3.7872181387816117E-2</v>
      </c>
      <c r="N17" s="10"/>
      <c r="Q17" s="10"/>
    </row>
    <row r="18" spans="2:17" x14ac:dyDescent="0.25">
      <c r="B18" s="32" t="s">
        <v>57</v>
      </c>
      <c r="C18" s="28">
        <v>26600</v>
      </c>
      <c r="D18" s="7" t="s">
        <v>79</v>
      </c>
      <c r="E18" s="7" t="s">
        <v>79</v>
      </c>
      <c r="F18" s="28">
        <v>24400</v>
      </c>
      <c r="G18" s="28">
        <v>21400</v>
      </c>
      <c r="H18" s="28">
        <v>19500</v>
      </c>
      <c r="I18" s="28">
        <v>18200</v>
      </c>
      <c r="J18" s="28">
        <v>24300</v>
      </c>
      <c r="K18" s="28">
        <v>23500</v>
      </c>
      <c r="L18" s="28">
        <v>26100</v>
      </c>
      <c r="M18" s="81">
        <f t="shared" si="0"/>
        <v>3.2515260994144764E-2</v>
      </c>
      <c r="N18" s="10"/>
      <c r="Q18" s="10"/>
    </row>
    <row r="19" spans="2:17" x14ac:dyDescent="0.25">
      <c r="B19" s="32" t="s">
        <v>63</v>
      </c>
      <c r="C19" s="28">
        <v>25200</v>
      </c>
      <c r="D19" s="7" t="s">
        <v>79</v>
      </c>
      <c r="E19" s="7" t="s">
        <v>79</v>
      </c>
      <c r="F19" s="28">
        <v>21100</v>
      </c>
      <c r="G19" s="28">
        <v>18100</v>
      </c>
      <c r="H19" s="28">
        <v>15900</v>
      </c>
      <c r="I19" s="28">
        <v>14400</v>
      </c>
      <c r="J19" s="28">
        <v>18200</v>
      </c>
      <c r="K19" s="28">
        <v>18000</v>
      </c>
      <c r="L19" s="28">
        <v>20500</v>
      </c>
      <c r="M19" s="81">
        <f t="shared" si="0"/>
        <v>2.5538806527968107E-2</v>
      </c>
      <c r="N19" s="10"/>
      <c r="Q19" s="10"/>
    </row>
    <row r="20" spans="2:17" x14ac:dyDescent="0.25">
      <c r="B20" s="32" t="s">
        <v>48</v>
      </c>
      <c r="C20" s="28">
        <v>20800</v>
      </c>
      <c r="D20" s="7" t="s">
        <v>79</v>
      </c>
      <c r="E20" s="7" t="s">
        <v>79</v>
      </c>
      <c r="F20" s="28">
        <v>20400</v>
      </c>
      <c r="G20" s="28">
        <v>18300</v>
      </c>
      <c r="H20" s="28">
        <v>14400</v>
      </c>
      <c r="I20" s="28">
        <v>12400</v>
      </c>
      <c r="J20" s="28">
        <v>15500</v>
      </c>
      <c r="K20" s="28">
        <v>15000</v>
      </c>
      <c r="L20" s="28">
        <v>19200</v>
      </c>
      <c r="M20" s="81">
        <f t="shared" si="0"/>
        <v>2.3919272455462812E-2</v>
      </c>
      <c r="N20" s="24"/>
      <c r="Q20" s="24"/>
    </row>
    <row r="21" spans="2:17" x14ac:dyDescent="0.25">
      <c r="B21" s="32" t="s">
        <v>49</v>
      </c>
      <c r="C21" s="28">
        <f>66000+6000</f>
        <v>72000</v>
      </c>
      <c r="D21" s="7" t="s">
        <v>79</v>
      </c>
      <c r="E21" s="7" t="s">
        <v>79</v>
      </c>
      <c r="F21" s="28">
        <f>6200+4100</f>
        <v>10300</v>
      </c>
      <c r="G21" s="28">
        <f>4900+2900</f>
        <v>7800</v>
      </c>
      <c r="H21" s="28">
        <f>4300+1700</f>
        <v>6000</v>
      </c>
      <c r="I21" s="28">
        <f>3800+1300</f>
        <v>5100</v>
      </c>
      <c r="J21" s="28">
        <f>10100+1700</f>
        <v>11800</v>
      </c>
      <c r="K21" s="28">
        <v>10800</v>
      </c>
      <c r="L21" s="28">
        <v>13600</v>
      </c>
      <c r="M21" s="81">
        <f t="shared" si="0"/>
        <v>1.6942817989286159E-2</v>
      </c>
      <c r="N21" s="10"/>
      <c r="Q21" s="10"/>
    </row>
    <row r="22" spans="2:17" x14ac:dyDescent="0.25">
      <c r="B22" s="32" t="s">
        <v>69</v>
      </c>
      <c r="C22" s="28">
        <v>12500</v>
      </c>
      <c r="D22" s="7" t="s">
        <v>79</v>
      </c>
      <c r="E22" s="7" t="s">
        <v>79</v>
      </c>
      <c r="F22" s="28">
        <v>11000</v>
      </c>
      <c r="G22" s="28">
        <v>9600</v>
      </c>
      <c r="H22" s="28">
        <v>8300</v>
      </c>
      <c r="I22" s="28">
        <v>7300</v>
      </c>
      <c r="J22" s="28">
        <v>8400</v>
      </c>
      <c r="K22" s="28">
        <v>8300</v>
      </c>
      <c r="L22" s="28">
        <v>9300</v>
      </c>
      <c r="M22" s="81">
        <f t="shared" si="0"/>
        <v>1.15858975956148E-2</v>
      </c>
      <c r="N22" s="10"/>
      <c r="Q22" s="10"/>
    </row>
    <row r="23" spans="2:17" x14ac:dyDescent="0.25">
      <c r="B23" s="32" t="s">
        <v>68</v>
      </c>
      <c r="C23" s="28">
        <v>8300</v>
      </c>
      <c r="D23" s="7" t="s">
        <v>79</v>
      </c>
      <c r="E23" s="7" t="s">
        <v>79</v>
      </c>
      <c r="F23" s="28">
        <v>5500</v>
      </c>
      <c r="G23" s="28">
        <v>4200</v>
      </c>
      <c r="H23" s="28">
        <v>3500</v>
      </c>
      <c r="I23" s="28">
        <v>3100</v>
      </c>
      <c r="J23" s="28">
        <v>4500</v>
      </c>
      <c r="K23" s="28">
        <v>4600</v>
      </c>
      <c r="L23" s="28">
        <v>5800</v>
      </c>
      <c r="M23" s="81">
        <f t="shared" si="0"/>
        <v>7.2256135542543912E-3</v>
      </c>
      <c r="N23" s="10"/>
      <c r="Q23" s="10"/>
    </row>
    <row r="24" spans="2:17" x14ac:dyDescent="0.25">
      <c r="B24" s="32" t="s">
        <v>66</v>
      </c>
      <c r="C24" s="28">
        <v>3700</v>
      </c>
      <c r="D24" s="7" t="s">
        <v>79</v>
      </c>
      <c r="E24" s="7" t="s">
        <v>79</v>
      </c>
      <c r="F24" s="28">
        <v>2700</v>
      </c>
      <c r="G24" s="28">
        <v>2200</v>
      </c>
      <c r="H24" s="28">
        <v>2000</v>
      </c>
      <c r="I24" s="28">
        <v>1700</v>
      </c>
      <c r="J24" s="28">
        <v>2200</v>
      </c>
      <c r="K24" s="28">
        <v>2300</v>
      </c>
      <c r="L24" s="28">
        <v>2600</v>
      </c>
      <c r="M24" s="81">
        <f t="shared" si="0"/>
        <v>3.2390681450105894E-3</v>
      </c>
      <c r="N24" s="10"/>
      <c r="Q24" s="10"/>
    </row>
    <row r="25" spans="2:17" x14ac:dyDescent="0.25">
      <c r="B25" s="32" t="s">
        <v>59</v>
      </c>
      <c r="C25" s="28">
        <v>600</v>
      </c>
      <c r="D25" s="7" t="s">
        <v>79</v>
      </c>
      <c r="E25" s="7" t="s">
        <v>79</v>
      </c>
      <c r="F25" s="28">
        <v>400</v>
      </c>
      <c r="G25" s="28">
        <v>400</v>
      </c>
      <c r="H25" s="28">
        <v>300</v>
      </c>
      <c r="I25" s="28">
        <v>300</v>
      </c>
      <c r="J25" s="28">
        <v>400</v>
      </c>
      <c r="K25" s="28">
        <v>400</v>
      </c>
      <c r="L25" s="28">
        <v>400</v>
      </c>
      <c r="M25" s="81">
        <f t="shared" si="0"/>
        <v>4.9831817615547528E-4</v>
      </c>
      <c r="N25" s="10"/>
      <c r="Q25" s="10"/>
    </row>
    <row r="26" spans="2:17" x14ac:dyDescent="0.25">
      <c r="B26" s="32" t="s">
        <v>61</v>
      </c>
      <c r="C26" s="28">
        <v>500</v>
      </c>
      <c r="D26" s="7" t="s">
        <v>79</v>
      </c>
      <c r="E26" s="7" t="s">
        <v>79</v>
      </c>
      <c r="F26" s="28">
        <v>400</v>
      </c>
      <c r="G26" s="28">
        <v>300</v>
      </c>
      <c r="H26" s="28">
        <v>300</v>
      </c>
      <c r="I26" s="28">
        <v>200</v>
      </c>
      <c r="J26" s="28">
        <v>200</v>
      </c>
      <c r="K26" s="28">
        <v>300</v>
      </c>
      <c r="L26" s="28">
        <v>300</v>
      </c>
      <c r="M26" s="81">
        <f t="shared" si="0"/>
        <v>3.7373863211660643E-4</v>
      </c>
      <c r="N26" s="10"/>
      <c r="Q26" s="10"/>
    </row>
    <row r="27" spans="2:17" x14ac:dyDescent="0.25">
      <c r="B27" s="32" t="s">
        <v>102</v>
      </c>
      <c r="C27" s="28">
        <v>400</v>
      </c>
      <c r="D27" s="7" t="s">
        <v>79</v>
      </c>
      <c r="E27" s="7" t="s">
        <v>79</v>
      </c>
      <c r="F27" s="28">
        <v>300</v>
      </c>
      <c r="G27" s="28">
        <v>300</v>
      </c>
      <c r="H27" s="28">
        <v>200</v>
      </c>
      <c r="I27" s="28">
        <v>200</v>
      </c>
      <c r="J27" s="28">
        <v>300</v>
      </c>
      <c r="K27" s="28">
        <v>300</v>
      </c>
      <c r="L27" s="28">
        <v>300</v>
      </c>
      <c r="M27" s="81">
        <f t="shared" si="0"/>
        <v>3.7373863211660643E-4</v>
      </c>
      <c r="N27" s="10"/>
      <c r="Q27" s="10"/>
    </row>
    <row r="28" spans="2:17" x14ac:dyDescent="0.25">
      <c r="L28" s="79"/>
    </row>
    <row r="29" spans="2:17" ht="15.75" x14ac:dyDescent="0.25">
      <c r="B29" s="77" t="s">
        <v>51</v>
      </c>
      <c r="C29" s="35">
        <v>1067700</v>
      </c>
      <c r="D29" s="35"/>
      <c r="E29" s="35"/>
      <c r="F29" s="35">
        <v>800100</v>
      </c>
      <c r="G29" s="35">
        <v>677100</v>
      </c>
      <c r="H29" s="35">
        <v>602300</v>
      </c>
      <c r="I29" s="35">
        <v>542900</v>
      </c>
      <c r="J29" s="35">
        <v>707100</v>
      </c>
      <c r="K29" s="35">
        <v>704300</v>
      </c>
      <c r="L29" s="80">
        <v>802700</v>
      </c>
    </row>
    <row r="30" spans="2:17" ht="15.75" x14ac:dyDescent="0.25">
      <c r="B30" s="77"/>
      <c r="C30" s="35"/>
      <c r="D30" s="35"/>
      <c r="E30" s="35"/>
      <c r="F30" s="35"/>
      <c r="G30" s="35"/>
      <c r="H30" s="35"/>
      <c r="I30" s="35"/>
      <c r="J30" s="35"/>
      <c r="K30" s="35"/>
      <c r="L30" s="80"/>
    </row>
    <row r="31" spans="2:17" ht="15.75" x14ac:dyDescent="0.25">
      <c r="B31" s="77"/>
      <c r="C31" s="35"/>
      <c r="D31" s="35"/>
      <c r="E31" s="35"/>
      <c r="F31" s="35"/>
      <c r="G31" s="35"/>
      <c r="H31" s="35"/>
      <c r="I31" s="35"/>
      <c r="J31" s="35"/>
      <c r="K31" s="35"/>
      <c r="L31" s="80"/>
    </row>
    <row r="32" spans="2:17" ht="15.75" x14ac:dyDescent="0.25">
      <c r="B32" s="77"/>
      <c r="C32" s="35"/>
      <c r="D32" s="35"/>
      <c r="E32" s="35"/>
      <c r="F32" s="35"/>
      <c r="G32" s="35"/>
      <c r="H32" s="35"/>
      <c r="I32" s="35"/>
      <c r="J32" s="35"/>
      <c r="K32" s="35"/>
      <c r="L32" s="80"/>
    </row>
    <row r="33" spans="2:14" ht="15.75" x14ac:dyDescent="0.25">
      <c r="B33" s="77"/>
      <c r="C33" s="35"/>
      <c r="D33" s="35"/>
      <c r="E33" s="35"/>
      <c r="F33" s="35"/>
      <c r="G33" s="35"/>
      <c r="H33" s="35"/>
      <c r="I33" s="35"/>
      <c r="J33" s="35"/>
      <c r="K33" s="35"/>
      <c r="L33" s="80"/>
    </row>
    <row r="34" spans="2:14" ht="15.75" x14ac:dyDescent="0.25">
      <c r="B34" s="77"/>
      <c r="C34" s="35"/>
      <c r="D34" s="35"/>
      <c r="E34" s="35"/>
      <c r="F34" s="35"/>
      <c r="G34" s="35"/>
      <c r="H34" s="35"/>
      <c r="I34" s="35"/>
      <c r="J34" s="35"/>
      <c r="K34" s="35"/>
      <c r="L34" s="80"/>
    </row>
    <row r="35" spans="2:14" ht="15.75" x14ac:dyDescent="0.25">
      <c r="B35" s="77"/>
      <c r="C35" s="35"/>
      <c r="D35" s="35"/>
      <c r="E35" s="35"/>
      <c r="F35" s="35"/>
      <c r="G35" s="35"/>
      <c r="H35" s="35"/>
      <c r="I35" s="35"/>
      <c r="J35" s="35"/>
      <c r="K35" s="35"/>
      <c r="L35" s="80"/>
    </row>
    <row r="36" spans="2:14" x14ac:dyDescent="0.25">
      <c r="C36" s="3"/>
      <c r="D36" s="76"/>
      <c r="E36" s="76"/>
      <c r="F36" s="76"/>
      <c r="G36" s="76"/>
      <c r="H36" s="76"/>
      <c r="I36" s="76"/>
      <c r="J36" s="3"/>
      <c r="K36" s="3"/>
      <c r="L36" s="3"/>
      <c r="M36" s="3"/>
    </row>
    <row r="37" spans="2:14" ht="18.75" x14ac:dyDescent="0.25">
      <c r="B37" s="75" t="s">
        <v>44</v>
      </c>
      <c r="C37" s="18"/>
      <c r="D37" s="75"/>
      <c r="E37" s="18"/>
      <c r="F37" s="18"/>
      <c r="G37" s="74"/>
      <c r="H37" s="18"/>
      <c r="I37" s="18"/>
      <c r="J37" s="18"/>
      <c r="K37" s="18"/>
      <c r="L37" s="18"/>
      <c r="M37" s="18"/>
    </row>
    <row r="38" spans="2:14" x14ac:dyDescent="0.25">
      <c r="B38" s="17"/>
      <c r="C38" s="18"/>
      <c r="D38" s="18"/>
      <c r="E38" s="18"/>
      <c r="F38" s="18"/>
      <c r="G38" s="18"/>
      <c r="H38" s="18"/>
      <c r="I38" s="18"/>
      <c r="J38" s="18"/>
      <c r="K38" s="18"/>
      <c r="L38" s="18"/>
      <c r="M38" s="18"/>
    </row>
    <row r="39" spans="2:14" ht="23.25" x14ac:dyDescent="0.25">
      <c r="B39" s="12" t="s">
        <v>50</v>
      </c>
      <c r="C39" s="11">
        <v>43922</v>
      </c>
      <c r="D39" s="11">
        <v>43952</v>
      </c>
      <c r="E39" s="11">
        <v>43983</v>
      </c>
      <c r="F39" s="11">
        <v>44013</v>
      </c>
      <c r="G39" s="11">
        <v>44044</v>
      </c>
      <c r="H39" s="11">
        <v>44075</v>
      </c>
      <c r="I39" s="11">
        <v>44105</v>
      </c>
      <c r="J39" s="11">
        <v>44136</v>
      </c>
      <c r="K39" s="11">
        <v>44166</v>
      </c>
      <c r="L39" s="11">
        <f>+L7</f>
        <v>44197</v>
      </c>
      <c r="M39" s="78" t="s">
        <v>52</v>
      </c>
      <c r="N39" s="15"/>
    </row>
    <row r="40" spans="2:14" x14ac:dyDescent="0.25">
      <c r="B40" s="26" t="s">
        <v>67</v>
      </c>
      <c r="C40" s="28">
        <v>1630300</v>
      </c>
      <c r="D40" s="28">
        <v>1573600</v>
      </c>
      <c r="E40" s="28">
        <v>1321700</v>
      </c>
      <c r="F40" s="28">
        <v>1108600</v>
      </c>
      <c r="G40" s="28">
        <v>745800</v>
      </c>
      <c r="H40" s="28">
        <v>609000</v>
      </c>
      <c r="I40" s="28">
        <v>601400</v>
      </c>
      <c r="J40" s="28">
        <v>1076300</v>
      </c>
      <c r="K40" s="28">
        <v>1115700</v>
      </c>
      <c r="L40" s="28">
        <v>1147200</v>
      </c>
      <c r="M40" s="81">
        <f t="shared" ref="M40:M59" si="1">+L40/$L$61</f>
        <v>0.24389829067097543</v>
      </c>
      <c r="N40" s="10"/>
    </row>
    <row r="41" spans="2:14" x14ac:dyDescent="0.25">
      <c r="B41" s="26" t="s">
        <v>47</v>
      </c>
      <c r="C41" s="28">
        <v>1845200</v>
      </c>
      <c r="D41" s="28">
        <v>1713200</v>
      </c>
      <c r="E41" s="28">
        <v>1325800</v>
      </c>
      <c r="F41" s="28">
        <v>850700</v>
      </c>
      <c r="G41" s="28">
        <v>598900</v>
      </c>
      <c r="H41" s="28">
        <v>439300</v>
      </c>
      <c r="I41" s="28">
        <v>356400</v>
      </c>
      <c r="J41" s="28">
        <v>739400</v>
      </c>
      <c r="K41" s="28">
        <v>714400</v>
      </c>
      <c r="L41" s="28">
        <v>938500</v>
      </c>
      <c r="M41" s="81">
        <f t="shared" si="1"/>
        <v>0.19952802109022877</v>
      </c>
      <c r="N41" s="10"/>
    </row>
    <row r="42" spans="2:14" x14ac:dyDescent="0.25">
      <c r="B42" s="26" t="s">
        <v>58</v>
      </c>
      <c r="C42" s="28">
        <v>796300</v>
      </c>
      <c r="D42" s="28">
        <v>778000</v>
      </c>
      <c r="E42" s="28">
        <v>669600</v>
      </c>
      <c r="F42" s="28">
        <v>576000</v>
      </c>
      <c r="G42" s="28">
        <v>369300</v>
      </c>
      <c r="H42" s="28">
        <v>263300</v>
      </c>
      <c r="I42" s="28">
        <v>213400</v>
      </c>
      <c r="J42" s="28">
        <v>311400</v>
      </c>
      <c r="K42" s="28">
        <v>324500</v>
      </c>
      <c r="L42" s="28">
        <v>387000</v>
      </c>
      <c r="M42" s="81">
        <f t="shared" si="1"/>
        <v>8.2277404541202484E-2</v>
      </c>
      <c r="N42" s="10"/>
    </row>
    <row r="43" spans="2:14" x14ac:dyDescent="0.25">
      <c r="B43" s="26" t="s">
        <v>57</v>
      </c>
      <c r="C43" s="28">
        <v>439000</v>
      </c>
      <c r="D43" s="28">
        <v>446300</v>
      </c>
      <c r="E43" s="28">
        <v>393400</v>
      </c>
      <c r="F43" s="28">
        <v>341600</v>
      </c>
      <c r="G43" s="28">
        <v>262800</v>
      </c>
      <c r="H43" s="28">
        <v>185700</v>
      </c>
      <c r="I43" s="28">
        <v>159600</v>
      </c>
      <c r="J43" s="28">
        <v>292600</v>
      </c>
      <c r="K43" s="28">
        <v>284400</v>
      </c>
      <c r="L43" s="28">
        <v>315100</v>
      </c>
      <c r="M43" s="81">
        <f t="shared" si="1"/>
        <v>6.6991240751764602E-2</v>
      </c>
      <c r="N43" s="10"/>
    </row>
    <row r="44" spans="2:14" x14ac:dyDescent="0.25">
      <c r="B44" s="26" t="s">
        <v>45</v>
      </c>
      <c r="C44" s="28">
        <v>899000</v>
      </c>
      <c r="D44" s="28">
        <v>796000</v>
      </c>
      <c r="E44" s="28">
        <v>583600</v>
      </c>
      <c r="F44" s="28">
        <v>465100</v>
      </c>
      <c r="G44" s="28">
        <v>329400</v>
      </c>
      <c r="H44" s="28">
        <v>242100</v>
      </c>
      <c r="I44" s="28">
        <v>188200</v>
      </c>
      <c r="J44" s="28">
        <v>219400</v>
      </c>
      <c r="K44" s="28">
        <v>274500</v>
      </c>
      <c r="L44" s="28">
        <v>312800</v>
      </c>
      <c r="M44" s="81">
        <f t="shared" si="1"/>
        <v>6.6502253592992597E-2</v>
      </c>
      <c r="N44" s="10"/>
    </row>
    <row r="45" spans="2:14" x14ac:dyDescent="0.25">
      <c r="B45" s="26" t="s">
        <v>62</v>
      </c>
      <c r="C45" s="28">
        <v>558300</v>
      </c>
      <c r="D45" s="28">
        <v>560900</v>
      </c>
      <c r="E45" s="28">
        <v>487900</v>
      </c>
      <c r="F45" s="28">
        <v>415700</v>
      </c>
      <c r="G45" s="28">
        <v>304800</v>
      </c>
      <c r="H45" s="28">
        <v>236400</v>
      </c>
      <c r="I45" s="28">
        <v>193300</v>
      </c>
      <c r="J45" s="28">
        <v>233300</v>
      </c>
      <c r="K45" s="28">
        <v>238100</v>
      </c>
      <c r="L45" s="28">
        <v>270600</v>
      </c>
      <c r="M45" s="81">
        <f t="shared" si="1"/>
        <v>5.7530402245088867E-2</v>
      </c>
      <c r="N45" s="10"/>
    </row>
    <row r="46" spans="2:14" x14ac:dyDescent="0.25">
      <c r="B46" s="26" t="s">
        <v>46</v>
      </c>
      <c r="C46" s="28">
        <v>711500</v>
      </c>
      <c r="D46" s="28">
        <v>596400</v>
      </c>
      <c r="E46" s="28">
        <v>404200</v>
      </c>
      <c r="F46" s="28">
        <v>300400</v>
      </c>
      <c r="G46" s="28">
        <v>204400</v>
      </c>
      <c r="H46" s="28">
        <v>162900</v>
      </c>
      <c r="I46" s="28">
        <v>130700</v>
      </c>
      <c r="J46" s="28">
        <v>169700</v>
      </c>
      <c r="K46" s="28">
        <v>195100</v>
      </c>
      <c r="L46" s="28">
        <v>244100</v>
      </c>
      <c r="M46" s="81">
        <f t="shared" si="1"/>
        <v>5.189641976358534E-2</v>
      </c>
      <c r="N46" s="10"/>
    </row>
    <row r="47" spans="2:14" x14ac:dyDescent="0.25">
      <c r="B47" s="32" t="s">
        <v>75</v>
      </c>
      <c r="C47" s="28">
        <v>296000</v>
      </c>
      <c r="D47" s="28">
        <v>291700</v>
      </c>
      <c r="E47" s="28">
        <v>255400</v>
      </c>
      <c r="F47" s="28">
        <v>195200</v>
      </c>
      <c r="G47" s="28">
        <v>141000</v>
      </c>
      <c r="H47" s="28">
        <v>117600</v>
      </c>
      <c r="I47" s="28">
        <v>102100</v>
      </c>
      <c r="J47" s="28">
        <v>199900</v>
      </c>
      <c r="K47" s="28">
        <v>184800</v>
      </c>
      <c r="L47" s="28">
        <v>222600</v>
      </c>
      <c r="M47" s="81">
        <f t="shared" si="1"/>
        <v>4.7325452844629648E-2</v>
      </c>
      <c r="N47" s="10"/>
    </row>
    <row r="48" spans="2:14" x14ac:dyDescent="0.25">
      <c r="B48" s="26" t="s">
        <v>48</v>
      </c>
      <c r="C48" s="28">
        <v>291100</v>
      </c>
      <c r="D48" s="28">
        <v>309700</v>
      </c>
      <c r="E48" s="28">
        <v>284100</v>
      </c>
      <c r="F48" s="28">
        <v>251100</v>
      </c>
      <c r="G48" s="28">
        <v>192200</v>
      </c>
      <c r="H48" s="28">
        <v>89100</v>
      </c>
      <c r="I48" s="28">
        <v>62500</v>
      </c>
      <c r="J48" s="28">
        <v>77300</v>
      </c>
      <c r="K48" s="28">
        <v>88600</v>
      </c>
      <c r="L48" s="28">
        <v>188200</v>
      </c>
      <c r="M48" s="81">
        <f t="shared" si="1"/>
        <v>4.0011905774300534E-2</v>
      </c>
      <c r="N48" s="10"/>
    </row>
    <row r="49" spans="2:14" x14ac:dyDescent="0.25">
      <c r="B49" s="26" t="s">
        <v>65</v>
      </c>
      <c r="C49" s="28">
        <v>380700</v>
      </c>
      <c r="D49" s="28">
        <v>370700</v>
      </c>
      <c r="E49" s="28">
        <v>304100</v>
      </c>
      <c r="F49" s="28">
        <v>254200</v>
      </c>
      <c r="G49" s="28">
        <v>189400</v>
      </c>
      <c r="H49" s="28">
        <v>148700</v>
      </c>
      <c r="I49" s="28">
        <v>121600</v>
      </c>
      <c r="J49" s="28">
        <v>172700</v>
      </c>
      <c r="K49" s="28">
        <v>159400</v>
      </c>
      <c r="L49" s="28">
        <v>187600</v>
      </c>
      <c r="M49" s="81">
        <f t="shared" si="1"/>
        <v>3.9884343906794795E-2</v>
      </c>
      <c r="N49" s="10"/>
    </row>
    <row r="50" spans="2:14" x14ac:dyDescent="0.25">
      <c r="B50" s="26" t="s">
        <v>60</v>
      </c>
      <c r="C50" s="28">
        <v>381800</v>
      </c>
      <c r="D50" s="28">
        <v>383700</v>
      </c>
      <c r="E50" s="28">
        <v>326000</v>
      </c>
      <c r="F50" s="28">
        <v>267400</v>
      </c>
      <c r="G50" s="28">
        <v>194300</v>
      </c>
      <c r="H50" s="28">
        <v>128500</v>
      </c>
      <c r="I50" s="28">
        <v>96900</v>
      </c>
      <c r="J50" s="28">
        <v>124900</v>
      </c>
      <c r="K50" s="28">
        <v>132400</v>
      </c>
      <c r="L50" s="28">
        <v>183000</v>
      </c>
      <c r="M50" s="81">
        <f t="shared" si="1"/>
        <v>3.8906369589250783E-2</v>
      </c>
      <c r="N50" s="10"/>
    </row>
    <row r="51" spans="2:14" x14ac:dyDescent="0.25">
      <c r="B51" s="26" t="s">
        <v>70</v>
      </c>
      <c r="C51" s="28">
        <v>189200</v>
      </c>
      <c r="D51" s="28">
        <v>196300</v>
      </c>
      <c r="E51" s="28">
        <v>180300</v>
      </c>
      <c r="F51" s="28">
        <v>154400</v>
      </c>
      <c r="G51" s="28">
        <v>124100</v>
      </c>
      <c r="H51" s="28">
        <v>97300</v>
      </c>
      <c r="I51" s="28">
        <v>76900</v>
      </c>
      <c r="J51" s="28">
        <v>97000</v>
      </c>
      <c r="K51" s="28">
        <v>101700</v>
      </c>
      <c r="L51" s="28">
        <v>110500</v>
      </c>
      <c r="M51" s="81">
        <f t="shared" si="1"/>
        <v>2.349264393230717E-2</v>
      </c>
      <c r="N51" s="10"/>
    </row>
    <row r="52" spans="2:14" x14ac:dyDescent="0.25">
      <c r="B52" s="26" t="s">
        <v>63</v>
      </c>
      <c r="C52" s="28">
        <v>149500</v>
      </c>
      <c r="D52" s="28">
        <v>148000</v>
      </c>
      <c r="E52" s="28">
        <v>113400</v>
      </c>
      <c r="F52" s="28">
        <v>82200</v>
      </c>
      <c r="G52" s="28">
        <v>58800</v>
      </c>
      <c r="H52" s="28">
        <v>45400</v>
      </c>
      <c r="I52" s="28">
        <v>38000</v>
      </c>
      <c r="J52" s="28">
        <v>54400</v>
      </c>
      <c r="K52" s="28">
        <v>53900</v>
      </c>
      <c r="L52" s="28">
        <v>64900</v>
      </c>
      <c r="M52" s="81">
        <f t="shared" si="1"/>
        <v>1.3797942001870907E-2</v>
      </c>
      <c r="N52" s="24"/>
    </row>
    <row r="53" spans="2:14" x14ac:dyDescent="0.25">
      <c r="B53" s="26" t="s">
        <v>49</v>
      </c>
      <c r="C53" s="28">
        <f>26000+10300</f>
        <v>36300</v>
      </c>
      <c r="D53" s="28">
        <f>25500+8700</f>
        <v>34200</v>
      </c>
      <c r="E53" s="28">
        <f>24500+6100</f>
        <v>30600</v>
      </c>
      <c r="F53" s="28">
        <f>19400+5100</f>
        <v>24500</v>
      </c>
      <c r="G53" s="28">
        <f>20900+3600</f>
        <v>24500</v>
      </c>
      <c r="H53" s="28">
        <f>23800+2200</f>
        <v>26000</v>
      </c>
      <c r="I53" s="28">
        <f>16700+1700</f>
        <v>18400</v>
      </c>
      <c r="J53" s="28">
        <f>37600+2300</f>
        <v>39900</v>
      </c>
      <c r="K53" s="28">
        <v>40000</v>
      </c>
      <c r="L53" s="28">
        <v>46600</v>
      </c>
      <c r="M53" s="81">
        <f t="shared" si="1"/>
        <v>9.9073050429458291E-3</v>
      </c>
      <c r="N53" s="10"/>
    </row>
    <row r="54" spans="2:14" x14ac:dyDescent="0.25">
      <c r="B54" s="26" t="s">
        <v>69</v>
      </c>
      <c r="C54" s="28">
        <v>68200</v>
      </c>
      <c r="D54" s="28">
        <v>68700</v>
      </c>
      <c r="E54" s="28">
        <v>58300</v>
      </c>
      <c r="F54" s="28">
        <v>46800</v>
      </c>
      <c r="G54" s="28">
        <v>33100</v>
      </c>
      <c r="H54" s="28">
        <v>24700</v>
      </c>
      <c r="I54" s="28">
        <v>19100</v>
      </c>
      <c r="J54" s="28">
        <v>25000</v>
      </c>
      <c r="K54" s="28">
        <v>27400</v>
      </c>
      <c r="L54" s="28">
        <v>31400</v>
      </c>
      <c r="M54" s="81">
        <f t="shared" si="1"/>
        <v>6.6757377328004082E-3</v>
      </c>
      <c r="N54" s="10"/>
    </row>
    <row r="55" spans="2:14" x14ac:dyDescent="0.25">
      <c r="B55" s="26" t="s">
        <v>68</v>
      </c>
      <c r="C55" s="28">
        <v>32300</v>
      </c>
      <c r="D55" s="28">
        <v>28200</v>
      </c>
      <c r="E55" s="28">
        <v>20400</v>
      </c>
      <c r="F55" s="28">
        <v>16400</v>
      </c>
      <c r="G55" s="28">
        <v>10900</v>
      </c>
      <c r="H55" s="28">
        <v>8100</v>
      </c>
      <c r="I55" s="28">
        <v>6900</v>
      </c>
      <c r="J55" s="28">
        <v>15000</v>
      </c>
      <c r="K55" s="28">
        <v>15500</v>
      </c>
      <c r="L55" s="28">
        <v>21200</v>
      </c>
      <c r="M55" s="81">
        <f t="shared" si="1"/>
        <v>4.5071859852028233E-3</v>
      </c>
      <c r="N55" s="10"/>
    </row>
    <row r="56" spans="2:14" x14ac:dyDescent="0.25">
      <c r="B56" s="26" t="s">
        <v>66</v>
      </c>
      <c r="C56" s="28">
        <v>38500</v>
      </c>
      <c r="D56" s="28">
        <v>33500</v>
      </c>
      <c r="E56" s="28">
        <v>24700</v>
      </c>
      <c r="F56" s="28">
        <v>18900</v>
      </c>
      <c r="G56" s="28">
        <v>12400</v>
      </c>
      <c r="H56" s="28">
        <v>9500</v>
      </c>
      <c r="I56" s="28">
        <v>6800</v>
      </c>
      <c r="J56" s="28">
        <v>9400</v>
      </c>
      <c r="K56" s="28">
        <v>11500</v>
      </c>
      <c r="L56" s="28">
        <v>14200</v>
      </c>
      <c r="M56" s="81">
        <f t="shared" si="1"/>
        <v>3.0189641976358533E-3</v>
      </c>
      <c r="N56" s="10"/>
    </row>
    <row r="57" spans="2:14" x14ac:dyDescent="0.25">
      <c r="B57" s="26" t="s">
        <v>102</v>
      </c>
      <c r="C57" s="28">
        <v>12000</v>
      </c>
      <c r="D57" s="28">
        <v>14100</v>
      </c>
      <c r="E57" s="28">
        <v>14100</v>
      </c>
      <c r="F57" s="28">
        <v>12100</v>
      </c>
      <c r="G57" s="28">
        <v>9000</v>
      </c>
      <c r="H57" s="28">
        <v>6200</v>
      </c>
      <c r="I57" s="28">
        <v>5000</v>
      </c>
      <c r="J57" s="28">
        <v>7400</v>
      </c>
      <c r="K57" s="28">
        <v>6800</v>
      </c>
      <c r="L57" s="28">
        <v>9500</v>
      </c>
      <c r="M57" s="81">
        <f t="shared" si="1"/>
        <v>2.0197295688408876E-3</v>
      </c>
      <c r="N57" s="10"/>
    </row>
    <row r="58" spans="2:14" x14ac:dyDescent="0.25">
      <c r="B58" s="26" t="s">
        <v>59</v>
      </c>
      <c r="C58" s="28">
        <v>16600</v>
      </c>
      <c r="D58" s="28">
        <v>18800</v>
      </c>
      <c r="E58" s="28">
        <v>13500</v>
      </c>
      <c r="F58" s="28">
        <v>5300</v>
      </c>
      <c r="G58" s="28">
        <v>2000</v>
      </c>
      <c r="H58" s="28">
        <v>1300</v>
      </c>
      <c r="I58" s="28">
        <v>900</v>
      </c>
      <c r="J58" s="28">
        <v>1900</v>
      </c>
      <c r="K58" s="28">
        <v>2500</v>
      </c>
      <c r="L58" s="28">
        <v>3000</v>
      </c>
      <c r="M58" s="81">
        <f t="shared" si="1"/>
        <v>6.3780933752870142E-4</v>
      </c>
      <c r="N58" s="10"/>
    </row>
    <row r="59" spans="2:14" x14ac:dyDescent="0.25">
      <c r="B59" s="26" t="s">
        <v>61</v>
      </c>
      <c r="C59" s="28">
        <v>14700</v>
      </c>
      <c r="D59" s="28">
        <v>14300</v>
      </c>
      <c r="E59" s="28">
        <v>10800</v>
      </c>
      <c r="F59" s="28">
        <v>6300</v>
      </c>
      <c r="G59" s="28">
        <v>3900</v>
      </c>
      <c r="H59" s="28">
        <v>2400</v>
      </c>
      <c r="I59" s="28">
        <v>1600</v>
      </c>
      <c r="J59" s="28">
        <v>1300</v>
      </c>
      <c r="K59" s="28">
        <v>1600</v>
      </c>
      <c r="L59" s="28">
        <v>2100</v>
      </c>
      <c r="M59" s="81">
        <f t="shared" si="1"/>
        <v>4.4646653627009101E-4</v>
      </c>
      <c r="N59" s="10"/>
    </row>
    <row r="61" spans="2:14" ht="15.75" x14ac:dyDescent="0.25">
      <c r="B61" s="77" t="s">
        <v>51</v>
      </c>
      <c r="C61" s="35">
        <v>8786600</v>
      </c>
      <c r="D61" s="35">
        <v>8376100</v>
      </c>
      <c r="E61" s="35">
        <v>6822000</v>
      </c>
      <c r="F61" s="35">
        <v>5393100</v>
      </c>
      <c r="G61" s="35">
        <v>3810900</v>
      </c>
      <c r="H61" s="35">
        <v>2843400</v>
      </c>
      <c r="I61" s="35">
        <v>2399600</v>
      </c>
      <c r="J61" s="35">
        <v>3868200</v>
      </c>
      <c r="K61" s="35">
        <v>3975100</v>
      </c>
      <c r="L61" s="35">
        <v>4703600</v>
      </c>
    </row>
    <row r="62" spans="2:14" ht="15.75" x14ac:dyDescent="0.25">
      <c r="B62" s="77"/>
      <c r="C62" s="35"/>
      <c r="D62" s="35"/>
      <c r="E62" s="35"/>
      <c r="F62" s="35"/>
      <c r="G62" s="35"/>
      <c r="H62" s="35"/>
      <c r="I62" s="35"/>
      <c r="J62" s="35"/>
      <c r="K62" s="35"/>
      <c r="L62" s="35"/>
    </row>
    <row r="63" spans="2:14" ht="15.75" x14ac:dyDescent="0.25">
      <c r="B63" s="77"/>
      <c r="C63" s="35"/>
      <c r="D63" s="35"/>
      <c r="E63" s="35"/>
      <c r="F63" s="35"/>
      <c r="G63" s="35"/>
      <c r="H63" s="35"/>
      <c r="I63" s="35"/>
      <c r="J63" s="35"/>
      <c r="K63" s="35"/>
      <c r="L63" s="35"/>
    </row>
    <row r="64" spans="2:14" ht="15.75" x14ac:dyDescent="0.25">
      <c r="B64" s="77"/>
      <c r="C64" s="35"/>
      <c r="D64" s="35"/>
      <c r="E64" s="35"/>
      <c r="F64" s="35"/>
      <c r="G64" s="35"/>
      <c r="H64" s="35"/>
      <c r="I64" s="35"/>
      <c r="J64" s="35"/>
      <c r="K64" s="35"/>
      <c r="L64" s="35"/>
    </row>
    <row r="65" spans="2:14" ht="15.75" x14ac:dyDescent="0.25">
      <c r="B65" s="77"/>
      <c r="C65" s="35"/>
      <c r="D65" s="35"/>
      <c r="E65" s="35"/>
      <c r="F65" s="35"/>
      <c r="G65" s="35"/>
      <c r="H65" s="35"/>
      <c r="I65" s="35"/>
      <c r="J65" s="35"/>
      <c r="K65" s="35"/>
      <c r="L65" s="35"/>
    </row>
    <row r="66" spans="2:14" ht="15.75" x14ac:dyDescent="0.25">
      <c r="B66" s="77"/>
      <c r="C66" s="35"/>
      <c r="D66" s="35"/>
      <c r="E66" s="35"/>
      <c r="F66" s="35"/>
      <c r="G66" s="35"/>
      <c r="H66" s="35"/>
      <c r="I66" s="35"/>
      <c r="J66" s="35"/>
      <c r="K66" s="35"/>
      <c r="L66" s="35"/>
    </row>
    <row r="67" spans="2:14" ht="15.75" x14ac:dyDescent="0.25">
      <c r="B67" s="77"/>
      <c r="C67" s="35"/>
      <c r="D67" s="35"/>
      <c r="E67" s="35"/>
      <c r="F67" s="35"/>
      <c r="G67" s="35"/>
      <c r="H67" s="35"/>
      <c r="I67" s="35"/>
      <c r="J67" s="35"/>
      <c r="K67" s="35"/>
      <c r="L67" s="35"/>
    </row>
    <row r="68" spans="2:14" x14ac:dyDescent="0.25">
      <c r="C68" s="3"/>
      <c r="D68" s="3"/>
      <c r="E68" s="3"/>
      <c r="F68" s="3"/>
      <c r="G68" s="3"/>
      <c r="H68" s="3"/>
      <c r="I68" s="3"/>
      <c r="J68" s="3"/>
      <c r="K68" s="3"/>
      <c r="L68" s="3"/>
      <c r="M68" s="3"/>
    </row>
    <row r="69" spans="2:14" ht="18.75" x14ac:dyDescent="0.25">
      <c r="B69" s="75" t="s">
        <v>76</v>
      </c>
      <c r="C69" s="3"/>
      <c r="D69" s="3"/>
      <c r="E69" s="3"/>
      <c r="F69" s="3"/>
      <c r="G69" s="3"/>
      <c r="H69" s="3"/>
      <c r="I69" s="3"/>
      <c r="J69" s="3"/>
      <c r="K69" s="3"/>
      <c r="L69" s="3"/>
      <c r="M69" s="3"/>
    </row>
    <row r="70" spans="2:14" x14ac:dyDescent="0.25">
      <c r="C70" s="25"/>
      <c r="D70" s="25"/>
      <c r="E70" s="25"/>
      <c r="F70" s="25"/>
      <c r="G70" s="73"/>
      <c r="H70" s="25"/>
      <c r="I70" s="25"/>
      <c r="J70" s="18"/>
      <c r="K70" s="18"/>
      <c r="L70" s="18"/>
      <c r="M70" s="18"/>
    </row>
    <row r="71" spans="2:14" ht="23.25" x14ac:dyDescent="0.25">
      <c r="B71" s="12" t="s">
        <v>50</v>
      </c>
      <c r="C71" s="11">
        <v>43922</v>
      </c>
      <c r="D71" s="11">
        <v>43952</v>
      </c>
      <c r="E71" s="11">
        <v>43983</v>
      </c>
      <c r="F71" s="11">
        <v>44013</v>
      </c>
      <c r="G71" s="11">
        <v>44044</v>
      </c>
      <c r="H71" s="11">
        <v>44075</v>
      </c>
      <c r="I71" s="11">
        <v>44105</v>
      </c>
      <c r="J71" s="11">
        <v>44136</v>
      </c>
      <c r="K71" s="11">
        <v>44166</v>
      </c>
      <c r="L71" s="11">
        <f>+L39</f>
        <v>44197</v>
      </c>
      <c r="M71" s="78" t="s">
        <v>52</v>
      </c>
      <c r="N71" s="13"/>
    </row>
    <row r="72" spans="2:14" x14ac:dyDescent="0.25">
      <c r="B72" s="26" t="s">
        <v>47</v>
      </c>
      <c r="C72" s="28">
        <v>3342</v>
      </c>
      <c r="D72" s="28">
        <v>5269</v>
      </c>
      <c r="E72" s="28">
        <v>6071</v>
      </c>
      <c r="F72" s="28">
        <v>6914</v>
      </c>
      <c r="G72" s="28">
        <v>7369</v>
      </c>
      <c r="H72" s="28">
        <v>7695</v>
      </c>
      <c r="I72" s="28">
        <v>7962</v>
      </c>
      <c r="J72" s="28">
        <v>8557</v>
      </c>
      <c r="K72" s="28">
        <v>9019</v>
      </c>
      <c r="L72" s="28">
        <v>9795</v>
      </c>
      <c r="M72" s="81">
        <f t="shared" ref="M72:M91" si="2">+L72/$L$93</f>
        <v>0.1835300730747611</v>
      </c>
      <c r="N72" s="16"/>
    </row>
    <row r="73" spans="2:14" x14ac:dyDescent="0.25">
      <c r="B73" s="26" t="s">
        <v>67</v>
      </c>
      <c r="C73" s="28">
        <v>2595</v>
      </c>
      <c r="D73" s="28">
        <v>4131</v>
      </c>
      <c r="E73" s="28">
        <v>4773</v>
      </c>
      <c r="F73" s="28">
        <v>5730</v>
      </c>
      <c r="G73" s="28">
        <v>6175</v>
      </c>
      <c r="H73" s="28">
        <v>6506</v>
      </c>
      <c r="I73" s="28">
        <v>6890</v>
      </c>
      <c r="J73" s="28">
        <v>7702</v>
      </c>
      <c r="K73" s="28">
        <v>8450</v>
      </c>
      <c r="L73" s="28">
        <v>9410</v>
      </c>
      <c r="M73" s="81">
        <f t="shared" si="2"/>
        <v>0.17631628255574291</v>
      </c>
      <c r="N73" s="16"/>
    </row>
    <row r="74" spans="2:14" x14ac:dyDescent="0.25">
      <c r="B74" s="26" t="s">
        <v>45</v>
      </c>
      <c r="C74" s="28">
        <v>2111</v>
      </c>
      <c r="D74" s="28">
        <v>3340</v>
      </c>
      <c r="E74" s="28">
        <v>3840</v>
      </c>
      <c r="F74" s="28">
        <v>4452</v>
      </c>
      <c r="G74" s="28">
        <v>4789</v>
      </c>
      <c r="H74" s="28">
        <v>5024</v>
      </c>
      <c r="I74" s="28">
        <v>5223</v>
      </c>
      <c r="J74" s="28">
        <v>5416</v>
      </c>
      <c r="K74" s="28">
        <v>5655</v>
      </c>
      <c r="L74" s="28">
        <v>5927</v>
      </c>
      <c r="M74" s="81">
        <f t="shared" si="2"/>
        <v>0.11105489975641747</v>
      </c>
      <c r="N74" s="16"/>
    </row>
    <row r="75" spans="2:14" x14ac:dyDescent="0.25">
      <c r="B75" s="26" t="s">
        <v>58</v>
      </c>
      <c r="C75" s="28">
        <v>1342</v>
      </c>
      <c r="D75" s="28">
        <v>2312</v>
      </c>
      <c r="E75" s="28">
        <v>2806</v>
      </c>
      <c r="F75" s="28">
        <v>3367</v>
      </c>
      <c r="G75" s="28">
        <v>3688</v>
      </c>
      <c r="H75" s="28">
        <v>3922</v>
      </c>
      <c r="I75" s="28">
        <v>4122</v>
      </c>
      <c r="J75" s="28">
        <v>4389</v>
      </c>
      <c r="K75" s="28">
        <v>4668</v>
      </c>
      <c r="L75" s="28">
        <v>4988</v>
      </c>
      <c r="M75" s="81">
        <f t="shared" si="2"/>
        <v>9.3460745737305603E-2</v>
      </c>
      <c r="N75" s="16"/>
    </row>
    <row r="76" spans="2:14" x14ac:dyDescent="0.25">
      <c r="B76" s="26" t="s">
        <v>46</v>
      </c>
      <c r="C76" s="28">
        <v>1760</v>
      </c>
      <c r="D76" s="28">
        <v>2607</v>
      </c>
      <c r="E76" s="28">
        <v>2931</v>
      </c>
      <c r="F76" s="28">
        <v>3324</v>
      </c>
      <c r="G76" s="28">
        <v>3535</v>
      </c>
      <c r="H76" s="28">
        <v>3682</v>
      </c>
      <c r="I76" s="28">
        <v>3810</v>
      </c>
      <c r="J76" s="28">
        <v>3971</v>
      </c>
      <c r="K76" s="28">
        <v>4163</v>
      </c>
      <c r="L76" s="28">
        <v>4405</v>
      </c>
      <c r="M76" s="81">
        <f t="shared" si="2"/>
        <v>8.2537005808506647E-2</v>
      </c>
      <c r="N76" s="16"/>
    </row>
    <row r="77" spans="2:14" x14ac:dyDescent="0.25">
      <c r="B77" s="26" t="s">
        <v>62</v>
      </c>
      <c r="C77" s="28">
        <v>1175</v>
      </c>
      <c r="D77" s="28">
        <v>1909</v>
      </c>
      <c r="E77" s="28">
        <v>2203</v>
      </c>
      <c r="F77" s="28">
        <v>2695</v>
      </c>
      <c r="G77" s="28">
        <v>2992</v>
      </c>
      <c r="H77" s="28">
        <v>3197</v>
      </c>
      <c r="I77" s="28">
        <v>3355</v>
      </c>
      <c r="J77" s="28">
        <v>3559</v>
      </c>
      <c r="K77" s="28">
        <v>3776</v>
      </c>
      <c r="L77" s="28">
        <v>4017</v>
      </c>
      <c r="M77" s="81">
        <f t="shared" si="2"/>
        <v>7.5267003934794824E-2</v>
      </c>
      <c r="N77" s="16"/>
    </row>
    <row r="78" spans="2:14" x14ac:dyDescent="0.25">
      <c r="B78" s="26" t="s">
        <v>65</v>
      </c>
      <c r="C78" s="28">
        <v>736</v>
      </c>
      <c r="D78" s="28">
        <v>1340</v>
      </c>
      <c r="E78" s="28">
        <v>1680</v>
      </c>
      <c r="F78" s="28">
        <v>2040</v>
      </c>
      <c r="G78" s="28">
        <v>2194</v>
      </c>
      <c r="H78" s="28">
        <v>2389</v>
      </c>
      <c r="I78" s="28">
        <v>2539</v>
      </c>
      <c r="J78" s="28">
        <v>2708</v>
      </c>
      <c r="K78" s="28">
        <v>2868</v>
      </c>
      <c r="L78" s="28">
        <v>3064</v>
      </c>
      <c r="M78" s="81">
        <f t="shared" si="2"/>
        <v>5.7410530260445944E-2</v>
      </c>
      <c r="N78" s="16"/>
    </row>
    <row r="79" spans="2:14" x14ac:dyDescent="0.25">
      <c r="B79" s="26" t="s">
        <v>57</v>
      </c>
      <c r="C79" s="28">
        <v>653</v>
      </c>
      <c r="D79" s="28">
        <v>1138</v>
      </c>
      <c r="E79" s="28">
        <v>1339</v>
      </c>
      <c r="F79" s="28">
        <v>1597</v>
      </c>
      <c r="G79" s="28">
        <v>1741</v>
      </c>
      <c r="H79" s="28">
        <v>1853</v>
      </c>
      <c r="I79" s="28">
        <v>1974</v>
      </c>
      <c r="J79" s="28">
        <v>2194</v>
      </c>
      <c r="K79" s="28">
        <v>2392</v>
      </c>
      <c r="L79" s="28">
        <v>2626</v>
      </c>
      <c r="M79" s="81">
        <f t="shared" si="2"/>
        <v>4.9203672475173321E-2</v>
      </c>
      <c r="N79" s="16"/>
    </row>
    <row r="80" spans="2:14" x14ac:dyDescent="0.25">
      <c r="B80" s="26" t="s">
        <v>60</v>
      </c>
      <c r="C80" s="28">
        <v>547</v>
      </c>
      <c r="D80" s="28">
        <v>897</v>
      </c>
      <c r="E80" s="28">
        <v>1065</v>
      </c>
      <c r="F80" s="28">
        <v>1311</v>
      </c>
      <c r="G80" s="28">
        <v>1440</v>
      </c>
      <c r="H80" s="28">
        <v>1523</v>
      </c>
      <c r="I80" s="28">
        <v>1587</v>
      </c>
      <c r="J80" s="28">
        <v>1669</v>
      </c>
      <c r="K80" s="28">
        <v>1751</v>
      </c>
      <c r="L80" s="28">
        <v>1873</v>
      </c>
      <c r="M80" s="81">
        <f t="shared" si="2"/>
        <v>3.5094622447067639E-2</v>
      </c>
      <c r="N80" s="16"/>
    </row>
    <row r="81" spans="2:14" x14ac:dyDescent="0.25">
      <c r="B81" s="32" t="s">
        <v>75</v>
      </c>
      <c r="C81" s="28">
        <v>496</v>
      </c>
      <c r="D81" s="28">
        <v>795</v>
      </c>
      <c r="E81" s="28">
        <v>893</v>
      </c>
      <c r="F81" s="28">
        <v>1054</v>
      </c>
      <c r="G81" s="28">
        <v>1146</v>
      </c>
      <c r="H81" s="28">
        <v>1214</v>
      </c>
      <c r="I81" s="28">
        <v>1275</v>
      </c>
      <c r="J81" s="28">
        <v>1426</v>
      </c>
      <c r="K81" s="28">
        <v>1538</v>
      </c>
      <c r="L81" s="28">
        <v>1719</v>
      </c>
      <c r="M81" s="81">
        <f t="shared" si="2"/>
        <v>3.2209106239460369E-2</v>
      </c>
      <c r="N81" s="16"/>
    </row>
    <row r="82" spans="2:14" x14ac:dyDescent="0.25">
      <c r="B82" s="26" t="s">
        <v>70</v>
      </c>
      <c r="C82" s="28">
        <v>420</v>
      </c>
      <c r="D82" s="28">
        <v>728</v>
      </c>
      <c r="E82" s="28">
        <v>843</v>
      </c>
      <c r="F82" s="28">
        <v>1040</v>
      </c>
      <c r="G82" s="28">
        <v>1163</v>
      </c>
      <c r="H82" s="28">
        <v>1247</v>
      </c>
      <c r="I82" s="28">
        <v>1316</v>
      </c>
      <c r="J82" s="28">
        <v>1406</v>
      </c>
      <c r="K82" s="28">
        <v>1503</v>
      </c>
      <c r="L82" s="28">
        <v>1610</v>
      </c>
      <c r="M82" s="81">
        <f t="shared" si="2"/>
        <v>3.0166760352257824E-2</v>
      </c>
      <c r="N82" s="16"/>
    </row>
    <row r="83" spans="2:14" x14ac:dyDescent="0.25">
      <c r="B83" s="26" t="s">
        <v>48</v>
      </c>
      <c r="C83" s="28">
        <v>363</v>
      </c>
      <c r="D83" s="28">
        <v>673</v>
      </c>
      <c r="E83" s="28">
        <v>864</v>
      </c>
      <c r="F83" s="28">
        <v>1071</v>
      </c>
      <c r="G83" s="28">
        <v>1198</v>
      </c>
      <c r="H83" s="28">
        <v>1261</v>
      </c>
      <c r="I83" s="28">
        <v>1325</v>
      </c>
      <c r="J83" s="28">
        <v>1377</v>
      </c>
      <c r="K83" s="28">
        <v>1440</v>
      </c>
      <c r="L83" s="28">
        <v>1558</v>
      </c>
      <c r="M83" s="81">
        <f t="shared" si="2"/>
        <v>2.9192430204234589E-2</v>
      </c>
      <c r="N83" s="16"/>
    </row>
    <row r="84" spans="2:14" x14ac:dyDescent="0.25">
      <c r="B84" s="26" t="s">
        <v>63</v>
      </c>
      <c r="C84" s="28">
        <v>300</v>
      </c>
      <c r="D84" s="28">
        <v>489</v>
      </c>
      <c r="E84" s="28">
        <v>543</v>
      </c>
      <c r="F84" s="28">
        <v>633</v>
      </c>
      <c r="G84" s="28">
        <v>684</v>
      </c>
      <c r="H84" s="28">
        <v>721</v>
      </c>
      <c r="I84" s="28">
        <v>753</v>
      </c>
      <c r="J84" s="28">
        <v>800</v>
      </c>
      <c r="K84" s="28">
        <v>848</v>
      </c>
      <c r="L84" s="28">
        <v>907</v>
      </c>
      <c r="M84" s="81">
        <f t="shared" si="2"/>
        <v>1.6994566235712948E-2</v>
      </c>
      <c r="N84" s="16"/>
    </row>
    <row r="85" spans="2:14" x14ac:dyDescent="0.25">
      <c r="B85" s="26" t="s">
        <v>69</v>
      </c>
      <c r="C85" s="28">
        <v>153</v>
      </c>
      <c r="D85" s="28">
        <v>246</v>
      </c>
      <c r="E85" s="28">
        <v>276</v>
      </c>
      <c r="F85" s="28">
        <v>327</v>
      </c>
      <c r="G85" s="28">
        <v>360</v>
      </c>
      <c r="H85" s="28">
        <v>382</v>
      </c>
      <c r="I85" s="28">
        <v>399</v>
      </c>
      <c r="J85" s="28">
        <v>422</v>
      </c>
      <c r="K85" s="28">
        <v>447</v>
      </c>
      <c r="L85" s="28">
        <v>476</v>
      </c>
      <c r="M85" s="81">
        <f t="shared" si="2"/>
        <v>8.9188682780588346E-3</v>
      </c>
      <c r="N85" s="16"/>
    </row>
    <row r="86" spans="2:14" x14ac:dyDescent="0.25">
      <c r="B86" s="26" t="s">
        <v>66</v>
      </c>
      <c r="C86" s="28">
        <v>87</v>
      </c>
      <c r="D86" s="28">
        <v>143</v>
      </c>
      <c r="E86" s="28">
        <v>168</v>
      </c>
      <c r="F86" s="28">
        <v>198</v>
      </c>
      <c r="G86" s="28">
        <v>212</v>
      </c>
      <c r="H86" s="28">
        <v>222</v>
      </c>
      <c r="I86" s="28">
        <v>273</v>
      </c>
      <c r="J86" s="28">
        <v>283</v>
      </c>
      <c r="K86" s="28">
        <v>294</v>
      </c>
      <c r="L86" s="28">
        <v>308</v>
      </c>
      <c r="M86" s="81">
        <f t="shared" si="2"/>
        <v>5.7710324152145404E-3</v>
      </c>
      <c r="N86" s="16"/>
    </row>
    <row r="87" spans="2:14" x14ac:dyDescent="0.25">
      <c r="B87" s="26" t="s">
        <v>49</v>
      </c>
      <c r="C87" s="28">
        <v>1252</v>
      </c>
      <c r="D87" s="28">
        <v>179</v>
      </c>
      <c r="E87" s="28">
        <v>269</v>
      </c>
      <c r="F87" s="28">
        <v>128</v>
      </c>
      <c r="G87" s="28">
        <v>141</v>
      </c>
      <c r="H87" s="28">
        <v>157</v>
      </c>
      <c r="I87" s="28">
        <v>130</v>
      </c>
      <c r="J87" s="28">
        <v>165</v>
      </c>
      <c r="K87" s="28">
        <v>195</v>
      </c>
      <c r="L87" s="28">
        <v>233</v>
      </c>
      <c r="M87" s="81">
        <f t="shared" si="2"/>
        <v>4.365748547873337E-3</v>
      </c>
      <c r="N87" s="16"/>
    </row>
    <row r="88" spans="2:14" x14ac:dyDescent="0.25">
      <c r="B88" s="26" t="s">
        <v>68</v>
      </c>
      <c r="C88" s="28">
        <v>57</v>
      </c>
      <c r="D88" s="28">
        <v>86</v>
      </c>
      <c r="E88" s="28">
        <v>96</v>
      </c>
      <c r="F88" s="28">
        <v>111</v>
      </c>
      <c r="G88" s="28">
        <v>120</v>
      </c>
      <c r="H88" s="28">
        <v>125</v>
      </c>
      <c r="I88" s="28">
        <v>130</v>
      </c>
      <c r="J88" s="28">
        <v>141</v>
      </c>
      <c r="K88" s="28">
        <v>152</v>
      </c>
      <c r="L88" s="28">
        <v>168</v>
      </c>
      <c r="M88" s="81">
        <f t="shared" si="2"/>
        <v>3.1478358628442946E-3</v>
      </c>
      <c r="N88" s="16"/>
    </row>
    <row r="89" spans="2:14" x14ac:dyDescent="0.25">
      <c r="B89" s="26" t="s">
        <v>59</v>
      </c>
      <c r="C89" s="28">
        <v>39</v>
      </c>
      <c r="D89" s="28">
        <v>64</v>
      </c>
      <c r="E89" s="28">
        <v>85</v>
      </c>
      <c r="F89" s="28">
        <v>90</v>
      </c>
      <c r="G89" s="28">
        <v>91</v>
      </c>
      <c r="H89" s="28">
        <v>92</v>
      </c>
      <c r="I89" s="28">
        <v>97</v>
      </c>
      <c r="J89" s="28">
        <v>99</v>
      </c>
      <c r="K89" s="28">
        <v>102</v>
      </c>
      <c r="L89" s="28">
        <v>106</v>
      </c>
      <c r="M89" s="81">
        <f t="shared" si="2"/>
        <v>1.9861345325089003E-3</v>
      </c>
      <c r="N89" s="16"/>
    </row>
    <row r="90" spans="2:14" x14ac:dyDescent="0.25">
      <c r="B90" s="26" t="s">
        <v>61</v>
      </c>
      <c r="C90" s="28">
        <v>40</v>
      </c>
      <c r="D90" s="28">
        <v>64</v>
      </c>
      <c r="E90" s="28">
        <v>77</v>
      </c>
      <c r="F90" s="28">
        <v>89</v>
      </c>
      <c r="G90" s="28">
        <v>93</v>
      </c>
      <c r="H90" s="28">
        <v>97</v>
      </c>
      <c r="I90" s="28">
        <v>99</v>
      </c>
      <c r="J90" s="28">
        <v>100</v>
      </c>
      <c r="K90" s="28">
        <v>102</v>
      </c>
      <c r="L90" s="28">
        <v>105</v>
      </c>
      <c r="M90" s="81">
        <f t="shared" si="2"/>
        <v>1.9673974142776843E-3</v>
      </c>
      <c r="N90" s="16"/>
    </row>
    <row r="91" spans="2:14" x14ac:dyDescent="0.25">
      <c r="B91" s="26" t="s">
        <v>102</v>
      </c>
      <c r="C91" s="28">
        <v>5</v>
      </c>
      <c r="D91" s="28">
        <v>41</v>
      </c>
      <c r="E91" s="28">
        <v>65</v>
      </c>
      <c r="F91" s="28">
        <v>40</v>
      </c>
      <c r="G91" s="28">
        <v>43</v>
      </c>
      <c r="H91" s="28">
        <v>47</v>
      </c>
      <c r="I91" s="28">
        <v>54</v>
      </c>
      <c r="J91" s="28">
        <v>58</v>
      </c>
      <c r="K91" s="28">
        <v>61</v>
      </c>
      <c r="L91" s="28">
        <v>67</v>
      </c>
      <c r="M91" s="81">
        <f t="shared" si="2"/>
        <v>1.2553869214914745E-3</v>
      </c>
      <c r="N91" s="16"/>
    </row>
    <row r="92" spans="2:14" x14ac:dyDescent="0.25">
      <c r="C92" s="82"/>
      <c r="D92" s="82"/>
      <c r="E92" s="82"/>
      <c r="F92" s="82"/>
      <c r="G92" s="82"/>
      <c r="H92" s="82"/>
      <c r="I92" s="82"/>
      <c r="J92" s="82"/>
      <c r="K92" s="82"/>
      <c r="L92" s="82"/>
    </row>
    <row r="93" spans="2:14" ht="15.75" x14ac:dyDescent="0.25">
      <c r="B93" s="77" t="s">
        <v>51</v>
      </c>
      <c r="C93" s="83">
        <v>17471</v>
      </c>
      <c r="D93" s="83">
        <v>26450</v>
      </c>
      <c r="E93" s="83">
        <v>30886</v>
      </c>
      <c r="F93" s="83">
        <v>36210</v>
      </c>
      <c r="G93" s="83">
        <v>39173</v>
      </c>
      <c r="H93" s="83">
        <v>41356</v>
      </c>
      <c r="I93" s="83">
        <v>43314</v>
      </c>
      <c r="J93" s="83">
        <v>46442</v>
      </c>
      <c r="K93" s="83">
        <v>49429</v>
      </c>
      <c r="L93" s="83">
        <v>53370</v>
      </c>
    </row>
    <row r="94" spans="2:14" ht="15.75" x14ac:dyDescent="0.25">
      <c r="B94" s="77"/>
      <c r="C94" s="83"/>
      <c r="D94" s="83"/>
      <c r="E94" s="83"/>
      <c r="F94" s="83"/>
      <c r="G94" s="83"/>
      <c r="H94" s="83"/>
      <c r="I94" s="83"/>
      <c r="J94" s="83"/>
      <c r="K94" s="83"/>
      <c r="L94" s="83"/>
    </row>
    <row r="95" spans="2:14" ht="15.75" x14ac:dyDescent="0.25">
      <c r="B95" s="77"/>
      <c r="C95" s="83"/>
      <c r="D95" s="83"/>
      <c r="E95" s="83"/>
      <c r="F95" s="83"/>
      <c r="G95" s="83"/>
      <c r="H95" s="83"/>
      <c r="I95" s="83"/>
      <c r="J95" s="83"/>
      <c r="K95" s="83"/>
      <c r="L95" s="83"/>
    </row>
    <row r="96" spans="2:14" ht="15.75" x14ac:dyDescent="0.25">
      <c r="B96" s="77"/>
      <c r="C96" s="83"/>
      <c r="D96" s="83"/>
      <c r="E96" s="83"/>
      <c r="F96" s="83"/>
      <c r="G96" s="83"/>
      <c r="H96" s="83"/>
      <c r="I96" s="83"/>
      <c r="J96" s="83"/>
      <c r="K96" s="83"/>
      <c r="L96" s="83"/>
    </row>
    <row r="97" spans="2:12" ht="15.75" x14ac:dyDescent="0.25">
      <c r="B97" s="77"/>
      <c r="C97" s="83"/>
      <c r="D97" s="83"/>
      <c r="E97" s="83"/>
      <c r="F97" s="83"/>
      <c r="G97" s="83"/>
      <c r="H97" s="83"/>
      <c r="I97" s="83"/>
      <c r="J97" s="83"/>
      <c r="K97" s="83"/>
      <c r="L97" s="83"/>
    </row>
    <row r="98" spans="2:12" ht="15.75" x14ac:dyDescent="0.25">
      <c r="B98" s="77"/>
      <c r="C98" s="83"/>
      <c r="D98" s="83"/>
      <c r="E98" s="83"/>
      <c r="F98" s="83"/>
      <c r="G98" s="83"/>
      <c r="H98" s="83"/>
      <c r="I98" s="83"/>
      <c r="J98" s="83"/>
      <c r="K98" s="83"/>
      <c r="L98" s="83"/>
    </row>
    <row r="99" spans="2:12" ht="15.75" x14ac:dyDescent="0.25">
      <c r="B99" s="77"/>
      <c r="C99" s="83"/>
      <c r="D99" s="83"/>
      <c r="E99" s="83"/>
      <c r="F99" s="83"/>
      <c r="G99" s="83"/>
      <c r="H99" s="83"/>
      <c r="I99" s="83"/>
      <c r="J99" s="83"/>
      <c r="K99" s="83"/>
      <c r="L99" s="83"/>
    </row>
    <row r="100" spans="2:12" ht="15.75" x14ac:dyDescent="0.25">
      <c r="B100" s="77"/>
      <c r="C100" s="34"/>
      <c r="D100" s="34"/>
      <c r="E100" s="34"/>
      <c r="F100" s="34"/>
      <c r="G100" s="34"/>
      <c r="H100" s="34"/>
      <c r="I100" s="34"/>
      <c r="J100" s="34"/>
      <c r="K100" s="34"/>
      <c r="L100" s="34"/>
    </row>
    <row r="101" spans="2:12" ht="18.75" x14ac:dyDescent="0.25">
      <c r="B101" s="75" t="s">
        <v>77</v>
      </c>
      <c r="C101" s="34"/>
      <c r="D101" s="34"/>
      <c r="E101" s="34"/>
      <c r="F101" s="34"/>
      <c r="G101" s="34"/>
      <c r="H101" s="34"/>
      <c r="I101" s="34"/>
      <c r="J101" s="34"/>
      <c r="K101" s="34"/>
      <c r="L101" s="34"/>
    </row>
    <row r="102" spans="2:12" x14ac:dyDescent="0.25">
      <c r="G102" s="73"/>
    </row>
    <row r="103" spans="2:12" ht="23.25" x14ac:dyDescent="0.25">
      <c r="B103" s="12" t="s">
        <v>50</v>
      </c>
      <c r="C103" s="11">
        <v>43922</v>
      </c>
      <c r="D103" s="11">
        <v>43952</v>
      </c>
      <c r="E103" s="11">
        <v>43983</v>
      </c>
      <c r="F103" s="11">
        <v>44013</v>
      </c>
      <c r="G103" s="11">
        <v>44044</v>
      </c>
      <c r="H103" s="11">
        <v>44075</v>
      </c>
      <c r="I103" s="11">
        <v>44105</v>
      </c>
      <c r="J103" s="11">
        <v>44136</v>
      </c>
      <c r="K103" s="11">
        <v>44166</v>
      </c>
      <c r="L103" s="11">
        <f>+L71</f>
        <v>44197</v>
      </c>
    </row>
    <row r="104" spans="2:12" x14ac:dyDescent="0.25">
      <c r="B104" s="26" t="s">
        <v>67</v>
      </c>
      <c r="C104" s="33"/>
      <c r="D104" s="28">
        <v>1536</v>
      </c>
      <c r="E104" s="28">
        <v>642</v>
      </c>
      <c r="F104" s="28">
        <v>957</v>
      </c>
      <c r="G104" s="28">
        <v>445</v>
      </c>
      <c r="H104" s="28">
        <v>331</v>
      </c>
      <c r="I104" s="28">
        <v>384</v>
      </c>
      <c r="J104" s="28">
        <v>812</v>
      </c>
      <c r="K104" s="28">
        <v>748</v>
      </c>
      <c r="L104" s="28">
        <v>960</v>
      </c>
    </row>
    <row r="105" spans="2:12" x14ac:dyDescent="0.25">
      <c r="B105" s="26" t="s">
        <v>58</v>
      </c>
      <c r="C105" s="33"/>
      <c r="D105" s="28">
        <v>970</v>
      </c>
      <c r="E105" s="28">
        <v>494</v>
      </c>
      <c r="F105" s="28">
        <v>561</v>
      </c>
      <c r="G105" s="28">
        <v>321</v>
      </c>
      <c r="H105" s="28">
        <v>234</v>
      </c>
      <c r="I105" s="28">
        <v>200</v>
      </c>
      <c r="J105" s="28">
        <v>267</v>
      </c>
      <c r="K105" s="28">
        <v>279</v>
      </c>
      <c r="L105" s="28">
        <v>320</v>
      </c>
    </row>
    <row r="106" spans="2:12" x14ac:dyDescent="0.25">
      <c r="B106" s="26" t="s">
        <v>68</v>
      </c>
      <c r="C106" s="33"/>
      <c r="D106" s="28">
        <v>29</v>
      </c>
      <c r="E106" s="28">
        <v>10</v>
      </c>
      <c r="F106" s="28">
        <v>15</v>
      </c>
      <c r="G106" s="28">
        <v>9</v>
      </c>
      <c r="H106" s="28">
        <v>5</v>
      </c>
      <c r="I106" s="28">
        <v>5</v>
      </c>
      <c r="J106" s="28">
        <v>11</v>
      </c>
      <c r="K106" s="28">
        <v>11</v>
      </c>
      <c r="L106" s="28">
        <v>16</v>
      </c>
    </row>
    <row r="107" spans="2:12" x14ac:dyDescent="0.25">
      <c r="B107" s="26" t="s">
        <v>57</v>
      </c>
      <c r="C107" s="33"/>
      <c r="D107" s="28">
        <v>485</v>
      </c>
      <c r="E107" s="28">
        <v>201</v>
      </c>
      <c r="F107" s="28">
        <v>258</v>
      </c>
      <c r="G107" s="28">
        <v>144</v>
      </c>
      <c r="H107" s="28">
        <v>112</v>
      </c>
      <c r="I107" s="28">
        <v>121</v>
      </c>
      <c r="J107" s="28">
        <v>220</v>
      </c>
      <c r="K107" s="28">
        <v>198</v>
      </c>
      <c r="L107" s="28">
        <v>234</v>
      </c>
    </row>
    <row r="108" spans="2:12" x14ac:dyDescent="0.25">
      <c r="B108" s="26" t="s">
        <v>46</v>
      </c>
      <c r="C108" s="33"/>
      <c r="D108" s="28">
        <v>847</v>
      </c>
      <c r="E108" s="28">
        <v>324</v>
      </c>
      <c r="F108" s="28">
        <v>393</v>
      </c>
      <c r="G108" s="28">
        <v>211</v>
      </c>
      <c r="H108" s="28">
        <v>147</v>
      </c>
      <c r="I108" s="28">
        <v>128</v>
      </c>
      <c r="J108" s="28">
        <v>161</v>
      </c>
      <c r="K108" s="28">
        <v>192</v>
      </c>
      <c r="L108" s="28">
        <v>242</v>
      </c>
    </row>
    <row r="109" spans="2:12" x14ac:dyDescent="0.25">
      <c r="B109" s="26" t="s">
        <v>48</v>
      </c>
      <c r="C109" s="33"/>
      <c r="D109" s="28">
        <v>310</v>
      </c>
      <c r="E109" s="28">
        <v>191</v>
      </c>
      <c r="F109" s="28">
        <v>207</v>
      </c>
      <c r="G109" s="28">
        <v>127</v>
      </c>
      <c r="H109" s="28">
        <v>63</v>
      </c>
      <c r="I109" s="28">
        <v>64</v>
      </c>
      <c r="J109" s="28">
        <v>52</v>
      </c>
      <c r="K109" s="28">
        <v>63</v>
      </c>
      <c r="L109" s="28">
        <v>118</v>
      </c>
    </row>
    <row r="110" spans="2:12" x14ac:dyDescent="0.25">
      <c r="B110" s="26" t="s">
        <v>59</v>
      </c>
      <c r="C110" s="33"/>
      <c r="D110" s="28">
        <v>25</v>
      </c>
      <c r="E110" s="28">
        <v>21</v>
      </c>
      <c r="F110" s="28">
        <v>5</v>
      </c>
      <c r="G110" s="28">
        <v>1</v>
      </c>
      <c r="H110" s="28">
        <v>1</v>
      </c>
      <c r="I110" s="28">
        <v>5</v>
      </c>
      <c r="J110" s="28">
        <v>2</v>
      </c>
      <c r="K110" s="28">
        <v>3</v>
      </c>
      <c r="L110" s="28">
        <v>4</v>
      </c>
    </row>
    <row r="111" spans="2:12" x14ac:dyDescent="0.25">
      <c r="B111" s="26" t="s">
        <v>69</v>
      </c>
      <c r="C111" s="33"/>
      <c r="D111" s="28">
        <v>93</v>
      </c>
      <c r="E111" s="28">
        <v>30</v>
      </c>
      <c r="F111" s="28">
        <v>51</v>
      </c>
      <c r="G111" s="28">
        <v>33</v>
      </c>
      <c r="H111" s="28">
        <v>22</v>
      </c>
      <c r="I111" s="28">
        <v>17</v>
      </c>
      <c r="J111" s="28">
        <v>23</v>
      </c>
      <c r="K111" s="28">
        <v>25</v>
      </c>
      <c r="L111" s="28">
        <v>29</v>
      </c>
    </row>
    <row r="112" spans="2:12" x14ac:dyDescent="0.25">
      <c r="B112" s="26" t="s">
        <v>60</v>
      </c>
      <c r="C112" s="33"/>
      <c r="D112" s="28">
        <v>350</v>
      </c>
      <c r="E112" s="28">
        <v>168</v>
      </c>
      <c r="F112" s="28">
        <v>246</v>
      </c>
      <c r="G112" s="28">
        <v>129</v>
      </c>
      <c r="H112" s="28">
        <v>83</v>
      </c>
      <c r="I112" s="28">
        <v>64</v>
      </c>
      <c r="J112" s="28">
        <v>82</v>
      </c>
      <c r="K112" s="28">
        <v>82</v>
      </c>
      <c r="L112" s="28">
        <v>122</v>
      </c>
    </row>
    <row r="113" spans="2:14" x14ac:dyDescent="0.25">
      <c r="B113" s="26" t="s">
        <v>70</v>
      </c>
      <c r="C113" s="33"/>
      <c r="D113" s="28">
        <v>308</v>
      </c>
      <c r="E113" s="28">
        <v>115</v>
      </c>
      <c r="F113" s="28">
        <v>197</v>
      </c>
      <c r="G113" s="28">
        <v>123</v>
      </c>
      <c r="H113" s="28">
        <v>84</v>
      </c>
      <c r="I113" s="28">
        <v>69</v>
      </c>
      <c r="J113" s="28">
        <v>90</v>
      </c>
      <c r="K113" s="28">
        <v>97</v>
      </c>
      <c r="L113" s="28">
        <v>107</v>
      </c>
      <c r="N113" s="84"/>
    </row>
    <row r="114" spans="2:14" x14ac:dyDescent="0.25">
      <c r="B114" s="26" t="s">
        <v>45</v>
      </c>
      <c r="C114" s="33"/>
      <c r="D114" s="28">
        <v>1229</v>
      </c>
      <c r="E114" s="28">
        <v>500</v>
      </c>
      <c r="F114" s="28">
        <v>612</v>
      </c>
      <c r="G114" s="28">
        <v>337</v>
      </c>
      <c r="H114" s="28">
        <v>235</v>
      </c>
      <c r="I114" s="28">
        <v>199</v>
      </c>
      <c r="J114" s="28">
        <v>193</v>
      </c>
      <c r="K114" s="28">
        <v>239</v>
      </c>
      <c r="L114" s="28">
        <v>272</v>
      </c>
      <c r="N114" s="85"/>
    </row>
    <row r="115" spans="2:14" x14ac:dyDescent="0.25">
      <c r="B115" s="26" t="s">
        <v>61</v>
      </c>
      <c r="C115" s="33"/>
      <c r="D115" s="28">
        <v>24</v>
      </c>
      <c r="E115" s="28">
        <v>13</v>
      </c>
      <c r="F115" s="28">
        <v>12</v>
      </c>
      <c r="G115" s="28">
        <v>4</v>
      </c>
      <c r="H115" s="28">
        <v>4</v>
      </c>
      <c r="I115" s="28">
        <v>2</v>
      </c>
      <c r="J115" s="28">
        <v>1</v>
      </c>
      <c r="K115" s="28">
        <v>2</v>
      </c>
      <c r="L115" s="28">
        <v>3</v>
      </c>
      <c r="N115" s="85"/>
    </row>
    <row r="116" spans="2:14" x14ac:dyDescent="0.25">
      <c r="B116" s="32" t="s">
        <v>75</v>
      </c>
      <c r="C116" s="33"/>
      <c r="D116" s="28">
        <v>299</v>
      </c>
      <c r="E116" s="28">
        <v>98</v>
      </c>
      <c r="F116" s="28">
        <v>161</v>
      </c>
      <c r="G116" s="28">
        <v>92</v>
      </c>
      <c r="H116" s="28">
        <v>68</v>
      </c>
      <c r="I116" s="28">
        <v>61</v>
      </c>
      <c r="J116" s="28">
        <v>151</v>
      </c>
      <c r="K116" s="28">
        <v>112</v>
      </c>
      <c r="L116" s="28">
        <v>181</v>
      </c>
    </row>
    <row r="117" spans="2:14" x14ac:dyDescent="0.25">
      <c r="B117" s="26" t="s">
        <v>62</v>
      </c>
      <c r="C117" s="33"/>
      <c r="D117" s="28">
        <v>734</v>
      </c>
      <c r="E117" s="28">
        <v>294</v>
      </c>
      <c r="F117" s="28">
        <v>492</v>
      </c>
      <c r="G117" s="28">
        <v>297</v>
      </c>
      <c r="H117" s="28">
        <v>205</v>
      </c>
      <c r="I117" s="28">
        <v>158</v>
      </c>
      <c r="J117" s="28">
        <v>204</v>
      </c>
      <c r="K117" s="28">
        <v>217</v>
      </c>
      <c r="L117" s="28">
        <v>241</v>
      </c>
    </row>
    <row r="118" spans="2:14" x14ac:dyDescent="0.25">
      <c r="B118" s="26" t="s">
        <v>64</v>
      </c>
      <c r="C118" s="33"/>
      <c r="D118" s="28">
        <v>36</v>
      </c>
      <c r="E118" s="28">
        <v>24</v>
      </c>
      <c r="F118" s="28">
        <v>-25</v>
      </c>
      <c r="G118" s="28">
        <v>3</v>
      </c>
      <c r="H118" s="28">
        <v>4</v>
      </c>
      <c r="I118" s="28">
        <v>7</v>
      </c>
      <c r="J118" s="28">
        <v>4</v>
      </c>
      <c r="K118" s="28">
        <v>3</v>
      </c>
      <c r="L118" s="28">
        <v>6</v>
      </c>
    </row>
    <row r="119" spans="2:14" x14ac:dyDescent="0.25">
      <c r="B119" s="26" t="s">
        <v>63</v>
      </c>
      <c r="C119" s="33"/>
      <c r="D119" s="28">
        <v>189</v>
      </c>
      <c r="E119" s="28">
        <v>54</v>
      </c>
      <c r="F119" s="28">
        <v>90</v>
      </c>
      <c r="G119" s="28">
        <v>51</v>
      </c>
      <c r="H119" s="28">
        <v>37</v>
      </c>
      <c r="I119" s="28">
        <v>32</v>
      </c>
      <c r="J119" s="28">
        <v>47</v>
      </c>
      <c r="K119" s="28">
        <v>48</v>
      </c>
      <c r="L119" s="28">
        <v>59</v>
      </c>
    </row>
    <row r="120" spans="2:14" x14ac:dyDescent="0.25">
      <c r="B120" s="26" t="s">
        <v>65</v>
      </c>
      <c r="C120" s="33"/>
      <c r="D120" s="28">
        <v>604</v>
      </c>
      <c r="E120" s="28">
        <v>340</v>
      </c>
      <c r="F120" s="28">
        <v>360</v>
      </c>
      <c r="G120" s="28">
        <v>154</v>
      </c>
      <c r="H120" s="28">
        <v>195</v>
      </c>
      <c r="I120" s="28">
        <v>150</v>
      </c>
      <c r="J120" s="28">
        <v>169</v>
      </c>
      <c r="K120" s="28">
        <v>160</v>
      </c>
      <c r="L120" s="28">
        <v>196</v>
      </c>
    </row>
    <row r="121" spans="2:14" x14ac:dyDescent="0.25">
      <c r="B121" s="26" t="s">
        <v>49</v>
      </c>
      <c r="C121" s="33"/>
      <c r="D121" s="28">
        <v>-1073</v>
      </c>
      <c r="E121" s="28">
        <v>90</v>
      </c>
      <c r="F121" s="28">
        <v>-141</v>
      </c>
      <c r="G121" s="28">
        <v>13</v>
      </c>
      <c r="H121" s="28">
        <v>16</v>
      </c>
      <c r="I121" s="28">
        <v>-27</v>
      </c>
      <c r="J121" s="28">
        <v>35</v>
      </c>
      <c r="K121" s="28">
        <v>30</v>
      </c>
      <c r="L121" s="28">
        <v>38</v>
      </c>
    </row>
    <row r="122" spans="2:14" x14ac:dyDescent="0.25">
      <c r="B122" s="26" t="s">
        <v>66</v>
      </c>
      <c r="C122" s="33"/>
      <c r="D122" s="28">
        <v>56</v>
      </c>
      <c r="E122" s="28">
        <v>25</v>
      </c>
      <c r="F122" s="28">
        <v>30</v>
      </c>
      <c r="G122" s="28">
        <v>14</v>
      </c>
      <c r="H122" s="28">
        <v>10</v>
      </c>
      <c r="I122" s="28">
        <v>51</v>
      </c>
      <c r="J122" s="28">
        <v>10</v>
      </c>
      <c r="K122" s="28">
        <v>11</v>
      </c>
      <c r="L122" s="28">
        <v>14</v>
      </c>
    </row>
    <row r="123" spans="2:14" x14ac:dyDescent="0.25">
      <c r="B123" s="26" t="s">
        <v>47</v>
      </c>
      <c r="C123" s="33"/>
      <c r="D123" s="28">
        <v>1927</v>
      </c>
      <c r="E123" s="28">
        <v>802</v>
      </c>
      <c r="F123" s="28">
        <v>843</v>
      </c>
      <c r="G123" s="28">
        <v>455</v>
      </c>
      <c r="H123" s="28">
        <v>326</v>
      </c>
      <c r="I123" s="28">
        <v>267</v>
      </c>
      <c r="J123" s="28">
        <v>595</v>
      </c>
      <c r="K123" s="28">
        <v>462</v>
      </c>
      <c r="L123" s="28">
        <v>776</v>
      </c>
    </row>
    <row r="124" spans="2:14" x14ac:dyDescent="0.25">
      <c r="D124" s="82"/>
      <c r="E124" s="82"/>
      <c r="F124" s="82"/>
      <c r="G124" s="82"/>
      <c r="H124" s="82"/>
      <c r="I124" s="82"/>
      <c r="J124" s="82"/>
      <c r="K124" s="82"/>
      <c r="L124" s="82"/>
    </row>
    <row r="125" spans="2:14" x14ac:dyDescent="0.25">
      <c r="C125" s="34"/>
      <c r="D125" s="83">
        <f>SUM(D104:D123)</f>
        <v>8978</v>
      </c>
      <c r="E125" s="83">
        <f t="shared" ref="E125:J125" si="3">SUM(E104:E123)</f>
        <v>4436</v>
      </c>
      <c r="F125" s="83">
        <f t="shared" si="3"/>
        <v>5324</v>
      </c>
      <c r="G125" s="83">
        <f t="shared" si="3"/>
        <v>2963</v>
      </c>
      <c r="H125" s="83">
        <f t="shared" si="3"/>
        <v>2182</v>
      </c>
      <c r="I125" s="83">
        <f t="shared" si="3"/>
        <v>1957</v>
      </c>
      <c r="J125" s="83">
        <f t="shared" si="3"/>
        <v>3129</v>
      </c>
      <c r="K125" s="83">
        <v>2987</v>
      </c>
      <c r="L125" s="83">
        <v>3941</v>
      </c>
    </row>
  </sheetData>
  <autoFilter ref="B71:M91" xr:uid="{BBD84872-34C8-4FA9-B16A-2D09BBA8BCFE}">
    <sortState xmlns:xlrd2="http://schemas.microsoft.com/office/spreadsheetml/2017/richdata2" ref="B72:M91">
      <sortCondition descending="1" ref="M71:M91"/>
    </sortState>
  </autoFilter>
  <sortState xmlns:xlrd2="http://schemas.microsoft.com/office/spreadsheetml/2017/richdata2" ref="B72:I91">
    <sortCondition descending="1" ref="I72:I91"/>
  </sortState>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a9f12287-5f74-4593-92c9-e973669b9a7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34A7656483B74FB66C73ECEA17E281" ma:contentTypeVersion="13" ma:contentTypeDescription="Create a new document." ma:contentTypeScope="" ma:versionID="5af33d1625b1c5d56ee430dd08be06dd">
  <xsd:schema xmlns:xsd="http://www.w3.org/2001/XMLSchema" xmlns:xs="http://www.w3.org/2001/XMLSchema" xmlns:p="http://schemas.microsoft.com/office/2006/metadata/properties" xmlns:ns2="a9f12287-5f74-4593-92c9-e973669b9a71" xmlns:ns3="6140e513-9c0e-4e73-9b29-9e780522eb94" targetNamespace="http://schemas.microsoft.com/office/2006/metadata/properties" ma:root="true" ma:fieldsID="7da424cf552e56abf560e00bc164e3bd" ns2:_="" ns3:_="">
    <xsd:import namespace="a9f12287-5f74-4593-92c9-e973669b9a71"/>
    <xsd:import namespace="6140e513-9c0e-4e73-9b29-9e780522eb9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f12287-5f74-4593-92c9-e973669b9a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40e513-9c0e-4e73-9b29-9e780522eb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6E1EE7-4C12-4E82-B335-A40A56D593E2}">
  <ds:schemaRefs>
    <ds:schemaRef ds:uri="http://schemas.microsoft.com/office/2006/metadata/properties"/>
    <ds:schemaRef ds:uri="http://schemas.microsoft.com/office/infopath/2007/PartnerControls"/>
    <ds:schemaRef ds:uri="a9f12287-5f74-4593-92c9-e973669b9a71"/>
  </ds:schemaRefs>
</ds:datastoreItem>
</file>

<file path=customXml/itemProps2.xml><?xml version="1.0" encoding="utf-8"?>
<ds:datastoreItem xmlns:ds="http://schemas.openxmlformats.org/officeDocument/2006/customXml" ds:itemID="{04D2790F-452E-4FF6-930F-1E612F48A5D2}">
  <ds:schemaRefs>
    <ds:schemaRef ds:uri="http://schemas.microsoft.com/sharepoint/v3/contenttype/forms"/>
  </ds:schemaRefs>
</ds:datastoreItem>
</file>

<file path=customXml/itemProps3.xml><?xml version="1.0" encoding="utf-8"?>
<ds:datastoreItem xmlns:ds="http://schemas.openxmlformats.org/officeDocument/2006/customXml" ds:itemID="{B16EEF78-C79A-4CD0-960F-86182CFB8D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f12287-5f74-4593-92c9-e973669b9a71"/>
    <ds:schemaRef ds:uri="6140e513-9c0e-4e73-9b29-9e780522eb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NOTES</vt:lpstr>
      <vt:lpstr>SELEP</vt:lpstr>
      <vt:lpstr>FED AREA</vt:lpstr>
      <vt:lpstr>TAKE UP</vt:lpstr>
      <vt:lpstr>GENDER</vt:lpstr>
      <vt:lpstr>AGE</vt:lpstr>
      <vt:lpstr>SECTOR</vt:lpstr>
    </vt:vector>
  </TitlesOfParts>
  <Company>Essex County Council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Jones, Data Intelligence Insight Officer</dc:creator>
  <cp:lastModifiedBy>Richard Fitzgerald -  Economic Data Analyst</cp:lastModifiedBy>
  <dcterms:created xsi:type="dcterms:W3CDTF">2020-07-09T15:14:36Z</dcterms:created>
  <dcterms:modified xsi:type="dcterms:W3CDTF">2021-03-16T15:41:44Z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d8be9e-c8d9-4b9c-bd40-2c27cc7ea2e6_Enabled">
    <vt:lpwstr>true</vt:lpwstr>
  </property>
  <property fmtid="{D5CDD505-2E9C-101B-9397-08002B2CF9AE}" pid="3" name="MSIP_Label_39d8be9e-c8d9-4b9c-bd40-2c27cc7ea2e6_SetDate">
    <vt:lpwstr>2020-07-09T15:16:05Z</vt:lpwstr>
  </property>
  <property fmtid="{D5CDD505-2E9C-101B-9397-08002B2CF9AE}" pid="4" name="MSIP_Label_39d8be9e-c8d9-4b9c-bd40-2c27cc7ea2e6_Method">
    <vt:lpwstr>Standard</vt:lpwstr>
  </property>
  <property fmtid="{D5CDD505-2E9C-101B-9397-08002B2CF9AE}" pid="5" name="MSIP_Label_39d8be9e-c8d9-4b9c-bd40-2c27cc7ea2e6_Name">
    <vt:lpwstr>39d8be9e-c8d9-4b9c-bd40-2c27cc7ea2e6</vt:lpwstr>
  </property>
  <property fmtid="{D5CDD505-2E9C-101B-9397-08002B2CF9AE}" pid="6" name="MSIP_Label_39d8be9e-c8d9-4b9c-bd40-2c27cc7ea2e6_SiteId">
    <vt:lpwstr>a8b4324f-155c-4215-a0f1-7ed8cc9a992f</vt:lpwstr>
  </property>
  <property fmtid="{D5CDD505-2E9C-101B-9397-08002B2CF9AE}" pid="7" name="MSIP_Label_39d8be9e-c8d9-4b9c-bd40-2c27cc7ea2e6_ActionId">
    <vt:lpwstr>75a6bff6-21a1-423e-bda6-0000e018c91b</vt:lpwstr>
  </property>
  <property fmtid="{D5CDD505-2E9C-101B-9397-08002B2CF9AE}" pid="8" name="MSIP_Label_39d8be9e-c8d9-4b9c-bd40-2c27cc7ea2e6_ContentBits">
    <vt:lpwstr>0</vt:lpwstr>
  </property>
  <property fmtid="{D5CDD505-2E9C-101B-9397-08002B2CF9AE}" pid="9" name="ContentTypeId">
    <vt:lpwstr>0x010100BB34A7656483B74FB66C73ECEA17E281</vt:lpwstr>
  </property>
</Properties>
</file>